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<sst xmlns="http://schemas.openxmlformats.org/spreadsheetml/2006/main" count="77" uniqueCount="63">
  <si>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MINISTERO DELLA SALUTE - SISTEMA INFORMATIVO SANITARIO</t>
  </si>
  <si>
    <t>MODELLO DI RILEVAZIONE DEI COSTI PER LIVELLI DI ASSISTENZA DELLA AZIENDE AZIENDE SANITARIE E DELLE AZIENDE OSPEDALIERE</t>
  </si>
  <si>
    <t>STRUTTURA RILEVATA</t>
  </si>
  <si>
    <t>OGGETTO DELLA RILEVAZIONE</t>
  </si>
  <si>
    <t>REGIONE           1 8 0</t>
  </si>
  <si>
    <t>Asp 202</t>
  </si>
  <si>
    <t>CONSUNTIVi    ANNi 2011/2012/2013</t>
  </si>
  <si>
    <r>
      <t xml:space="preserve">COSTI  </t>
    </r>
    <r>
      <rPr>
        <sz val="10"/>
        <rFont val="Times New Roman"/>
        <family val="1"/>
      </rPr>
      <t>(in migliaia di euro)</t>
    </r>
  </si>
  <si>
    <t>Macrovoci economiche</t>
  </si>
  <si>
    <t>Consumi e manutenzioni di esercizio</t>
  </si>
  <si>
    <t>Costi per acquisto di servizi</t>
  </si>
  <si>
    <t>Personale del ruolo sanitario</t>
  </si>
  <si>
    <t>Personale del ruolo professionale</t>
  </si>
  <si>
    <t>Personale del ruolo tecnico</t>
  </si>
  <si>
    <t>Personale del ruolo amministrativo</t>
  </si>
  <si>
    <t>Ammortamenti</t>
  </si>
  <si>
    <t>Sopravvenienze /Insussistenze</t>
  </si>
  <si>
    <t>Altri costi</t>
  </si>
  <si>
    <t>Totale</t>
  </si>
  <si>
    <t>sanitari</t>
  </si>
  <si>
    <t>non sanitari</t>
  </si>
  <si>
    <t>prestazioni sanitarie</t>
  </si>
  <si>
    <t xml:space="preserve">servizi sanitari per erogazione prestazioni </t>
  </si>
  <si>
    <t>servizi non sanitari</t>
  </si>
  <si>
    <t>Assistenza sanitaria collettiva in ambiente di vita e di lavoro</t>
  </si>
  <si>
    <t>Igiene e sanità pubblica</t>
  </si>
  <si>
    <t xml:space="preserve">Igiene degli alimenti e della nutrizione </t>
  </si>
  <si>
    <t>Prevenzione e sicurezza degli ambienti di lavoro</t>
  </si>
  <si>
    <t>Sanità pubblica veterinaria</t>
  </si>
  <si>
    <t>Attività di prevenzione rivolte alle persone</t>
  </si>
  <si>
    <t>Servizio Medico-legale</t>
  </si>
  <si>
    <t>Assistenza distrettuale</t>
  </si>
  <si>
    <t>Guardia Medica</t>
  </si>
  <si>
    <t>Medicina generica</t>
  </si>
  <si>
    <t>Pediatria di libera scelta</t>
  </si>
  <si>
    <t>Emergenza Sanitaria Territoriale</t>
  </si>
  <si>
    <t>Assit. Farmac. Erogata tramite farmacie convenzionate</t>
  </si>
  <si>
    <t>Altre forme di erogazione dell'assist. Farmaceutica</t>
  </si>
  <si>
    <t>Assistenza Integrativa</t>
  </si>
  <si>
    <t>Attività clinica</t>
  </si>
  <si>
    <t>Attività di laboratorio</t>
  </si>
  <si>
    <t>Attività di diagnostica strumentale e per immagini</t>
  </si>
  <si>
    <t>Assistenza Protesica</t>
  </si>
  <si>
    <t>Assistenza programmata a domicilio (ADI)</t>
  </si>
  <si>
    <t>Assistenza alle donne famiglie e copiie (consultori)</t>
  </si>
  <si>
    <t>Assistenza psichiatrica</t>
  </si>
  <si>
    <t>Assistena riabilitativa ai disabili</t>
  </si>
  <si>
    <t>Assistenza ai tossicodipendenti</t>
  </si>
  <si>
    <t>Assistenza agli anziani</t>
  </si>
  <si>
    <t>Assistenza ai malati terminali</t>
  </si>
  <si>
    <t>Assistenza persone affette da HIV</t>
  </si>
  <si>
    <t>Assistenza idrotermale</t>
  </si>
  <si>
    <t>TOTALE</t>
  </si>
  <si>
    <t>Assistenza ospedaliera</t>
  </si>
  <si>
    <t>Attività di Pronto Soccorso</t>
  </si>
  <si>
    <t xml:space="preserve">         In Day Hospital e Day Surgery</t>
  </si>
  <si>
    <t xml:space="preserve">          in degenza ordinaria    </t>
  </si>
  <si>
    <t>Interventi ospedalieri a domicilio</t>
  </si>
  <si>
    <t>Ass. ospedaliera per lungodegenti</t>
  </si>
  <si>
    <t>Ass. ospedaliera per riabilitazione</t>
  </si>
  <si>
    <t>Emocomponenti e Serv. Trasfus.</t>
  </si>
  <si>
    <t>Trapianto organi e tessuti</t>
  </si>
  <si>
    <t xml:space="preserve">TOTALE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</si>
</sst>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@"/>
    <numFmt numFmtId="168" formatCode="#,##0\ ;\-#,##0\ ;&quot; - &quot;;@\ "/>
    <numFmt numFmtId="169" formatCode="#,##0.00\ ;\-#,##0.00\ ;&quot; -&quot;#\ ;@\ "/>
    <numFmt numFmtId="170" formatCode="#,##0\ ;\-#,##0\ ;&quot; -&quot;#\ ;@\ 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8" fontId="1" fillId="0" borderId="0">
      <alignment/>
      <protection/>
    </xf>
  </cellStyleXfs>
  <cellXfs count="148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166" fontId="2" fillId="0" borderId="0" xfId="20" applyNumberFormat="1" applyFont="1" applyFill="1">
      <alignment/>
      <protection/>
    </xf>
    <xf numFmtId="166" fontId="4" fillId="2" borderId="1" xfId="20" applyNumberFormat="1" applyFont="1" applyFill="1" applyBorder="1" applyAlignment="1">
      <alignment horizontal="center"/>
      <protection/>
    </xf>
    <xf numFmtId="166" fontId="4" fillId="0" borderId="0" xfId="20" applyNumberFormat="1" applyFont="1" applyAlignment="1">
      <alignment/>
      <protection/>
    </xf>
    <xf numFmtId="166" fontId="5" fillId="0" borderId="0" xfId="20" applyNumberFormat="1" applyFont="1" applyAlignment="1">
      <alignment/>
      <protection/>
    </xf>
    <xf numFmtId="166" fontId="4" fillId="0" borderId="0" xfId="20" applyNumberFormat="1" applyFont="1" applyFill="1" applyAlignment="1">
      <alignment/>
      <protection/>
    </xf>
    <xf numFmtId="166" fontId="6" fillId="0" borderId="0" xfId="20" applyNumberFormat="1" applyFont="1" applyAlignment="1">
      <alignment/>
      <protection/>
    </xf>
    <xf numFmtId="166" fontId="5" fillId="2" borderId="2" xfId="20" applyNumberFormat="1" applyFont="1" applyFill="1" applyBorder="1" applyAlignment="1">
      <alignment horizontal="center"/>
      <protection/>
    </xf>
    <xf numFmtId="166" fontId="5" fillId="0" borderId="0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166" fontId="4" fillId="0" borderId="0" xfId="20" applyNumberFormat="1" applyFont="1" applyFill="1" applyBorder="1" applyAlignment="1">
      <alignment horizontal="center"/>
      <protection/>
    </xf>
    <xf numFmtId="166" fontId="5" fillId="0" borderId="2" xfId="20" applyNumberFormat="1" applyFont="1" applyBorder="1">
      <alignment/>
      <protection/>
    </xf>
    <xf numFmtId="166" fontId="4" fillId="0" borderId="2" xfId="20" applyNumberFormat="1" applyFont="1" applyBorder="1">
      <alignment/>
      <protection/>
    </xf>
    <xf numFmtId="166" fontId="4" fillId="0" borderId="0" xfId="20" applyNumberFormat="1" applyFont="1" applyBorder="1">
      <alignment/>
      <protection/>
    </xf>
    <xf numFmtId="166" fontId="4" fillId="0" borderId="2" xfId="20" applyNumberFormat="1" applyFont="1" applyBorder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6" fontId="5" fillId="0" borderId="0" xfId="20" applyNumberFormat="1" applyFont="1" applyBorder="1">
      <alignment/>
      <protection/>
    </xf>
    <xf numFmtId="166" fontId="7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6" fontId="5" fillId="0" borderId="3" xfId="20" applyNumberFormat="1" applyFont="1" applyBorder="1" applyAlignment="1">
      <alignment horizontal="center"/>
      <protection/>
    </xf>
    <xf numFmtId="166" fontId="4" fillId="0" borderId="4" xfId="20" applyNumberFormat="1" applyFont="1" applyBorder="1" applyAlignment="1">
      <alignment vertical="top" wrapText="1"/>
      <protection/>
    </xf>
    <xf numFmtId="166" fontId="5" fillId="0" borderId="2" xfId="20" applyNumberFormat="1" applyFont="1" applyBorder="1" applyAlignment="1">
      <alignment horizontal="center" vertical="center" wrapText="1"/>
      <protection/>
    </xf>
    <xf numFmtId="166" fontId="4" fillId="0" borderId="4" xfId="20" applyNumberFormat="1" applyFont="1" applyBorder="1" applyAlignment="1">
      <alignment horizontal="center" vertical="top" wrapText="1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6" fontId="4" fillId="0" borderId="2" xfId="20" applyNumberFormat="1" applyFont="1" applyBorder="1" applyAlignment="1">
      <alignment horizontal="center"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6" fontId="2" fillId="0" borderId="5" xfId="20" applyNumberFormat="1" applyFont="1" applyBorder="1" applyAlignment="1">
      <alignment vertical="top" wrapText="1"/>
      <protection/>
    </xf>
    <xf numFmtId="166" fontId="2" fillId="0" borderId="6" xfId="20" applyNumberFormat="1" applyFont="1" applyBorder="1" applyAlignment="1">
      <alignment horizontal="center" vertical="top" wrapText="1"/>
      <protection/>
    </xf>
    <xf numFmtId="166" fontId="2" fillId="0" borderId="7" xfId="20" applyNumberFormat="1" applyFont="1" applyBorder="1" applyAlignment="1">
      <alignment horizontal="center" vertical="top" wrapText="1"/>
      <protection/>
    </xf>
    <xf numFmtId="166" fontId="2" fillId="0" borderId="8" xfId="20" applyNumberFormat="1" applyFont="1" applyBorder="1" applyAlignment="1">
      <alignment horizontal="center" vertical="top" wrapText="1"/>
      <protection/>
    </xf>
    <xf numFmtId="166" fontId="8" fillId="0" borderId="2" xfId="20" applyNumberFormat="1" applyFont="1" applyBorder="1" applyAlignment="1">
      <alignment horizontal="left"/>
      <protection/>
    </xf>
    <xf numFmtId="166" fontId="8" fillId="0" borderId="9" xfId="20" applyNumberFormat="1" applyFont="1" applyBorder="1" applyAlignment="1">
      <alignment horizontal="left"/>
      <protection/>
    </xf>
    <xf numFmtId="166" fontId="8" fillId="0" borderId="0" xfId="20" applyNumberFormat="1" applyFont="1" applyBorder="1" applyAlignment="1">
      <alignment horizontal="left"/>
      <protection/>
    </xf>
    <xf numFmtId="167" fontId="5" fillId="0" borderId="10" xfId="20" applyNumberFormat="1" applyFont="1" applyBorder="1" applyAlignment="1">
      <alignment horizontal="center"/>
      <protection/>
    </xf>
    <xf numFmtId="167" fontId="5" fillId="0" borderId="11" xfId="20" applyNumberFormat="1" applyFont="1" applyBorder="1" applyAlignment="1">
      <alignment horizontal="center"/>
      <protection/>
    </xf>
    <xf numFmtId="167" fontId="5" fillId="0" borderId="12" xfId="20" applyNumberFormat="1" applyFont="1" applyBorder="1" applyAlignment="1">
      <alignment horizontal="center"/>
      <protection/>
    </xf>
    <xf numFmtId="167" fontId="5" fillId="0" borderId="13" xfId="20" applyNumberFormat="1" applyFont="1" applyBorder="1" applyAlignment="1">
      <alignment horizontal="center"/>
      <protection/>
    </xf>
    <xf numFmtId="167" fontId="5" fillId="0" borderId="14" xfId="20" applyNumberFormat="1" applyFont="1" applyBorder="1" applyAlignment="1">
      <alignment horizontal="center"/>
      <protection/>
    </xf>
    <xf numFmtId="167" fontId="5" fillId="0" borderId="15" xfId="20" applyNumberFormat="1" applyFont="1" applyBorder="1" applyAlignment="1">
      <alignment horizontal="center"/>
      <protection/>
    </xf>
    <xf numFmtId="164" fontId="2" fillId="0" borderId="16" xfId="20" applyNumberFormat="1" applyFont="1" applyBorder="1">
      <alignment/>
      <protection/>
    </xf>
    <xf numFmtId="166" fontId="3" fillId="0" borderId="17" xfId="21" applyNumberFormat="1" applyFont="1" applyFill="1" applyBorder="1" applyAlignment="1" applyProtection="1">
      <alignment horizontal="left" vertical="top" wrapText="1"/>
      <protection/>
    </xf>
    <xf numFmtId="166" fontId="2" fillId="0" borderId="18" xfId="21" applyNumberFormat="1" applyFont="1" applyFill="1" applyBorder="1" applyAlignment="1" applyProtection="1">
      <alignment/>
      <protection/>
    </xf>
    <xf numFmtId="166" fontId="2" fillId="0" borderId="19" xfId="21" applyNumberFormat="1" applyFont="1" applyFill="1" applyBorder="1" applyAlignment="1" applyProtection="1">
      <alignment/>
      <protection/>
    </xf>
    <xf numFmtId="166" fontId="2" fillId="0" borderId="20" xfId="21" applyNumberFormat="1" applyFont="1" applyFill="1" applyBorder="1" applyAlignment="1" applyProtection="1">
      <alignment/>
      <protection/>
    </xf>
    <xf numFmtId="166" fontId="2" fillId="0" borderId="21" xfId="21" applyNumberFormat="1" applyFont="1" applyFill="1" applyBorder="1" applyAlignment="1" applyProtection="1">
      <alignment/>
      <protection/>
    </xf>
    <xf numFmtId="166" fontId="2" fillId="0" borderId="22" xfId="21" applyNumberFormat="1" applyFont="1" applyFill="1" applyBorder="1" applyAlignment="1" applyProtection="1">
      <alignment/>
      <protection/>
    </xf>
    <xf numFmtId="166" fontId="2" fillId="0" borderId="23" xfId="21" applyNumberFormat="1" applyFont="1" applyFill="1" applyBorder="1" applyAlignment="1" applyProtection="1">
      <alignment/>
      <protection/>
    </xf>
    <xf numFmtId="166" fontId="2" fillId="0" borderId="16" xfId="21" applyNumberFormat="1" applyFont="1" applyFill="1" applyBorder="1" applyAlignment="1" applyProtection="1">
      <alignment/>
      <protection/>
    </xf>
    <xf numFmtId="166" fontId="2" fillId="0" borderId="24" xfId="21" applyNumberFormat="1" applyFont="1" applyFill="1" applyBorder="1" applyAlignment="1" applyProtection="1">
      <alignment/>
      <protection/>
    </xf>
    <xf numFmtId="166" fontId="2" fillId="0" borderId="25" xfId="21" applyNumberFormat="1" applyFont="1" applyFill="1" applyBorder="1" applyAlignment="1" applyProtection="1">
      <alignment/>
      <protection/>
    </xf>
    <xf numFmtId="166" fontId="2" fillId="0" borderId="26" xfId="21" applyNumberFormat="1" applyFont="1" applyFill="1" applyBorder="1" applyAlignment="1" applyProtection="1">
      <alignment/>
      <protection/>
    </xf>
    <xf numFmtId="164" fontId="2" fillId="0" borderId="27" xfId="20" applyNumberFormat="1" applyFont="1" applyBorder="1">
      <alignment/>
      <protection/>
    </xf>
    <xf numFmtId="166" fontId="2" fillId="0" borderId="28" xfId="21" applyNumberFormat="1" applyFont="1" applyFill="1" applyBorder="1" applyAlignment="1" applyProtection="1">
      <alignment/>
      <protection/>
    </xf>
    <xf numFmtId="166" fontId="2" fillId="0" borderId="29" xfId="21" applyNumberFormat="1" applyFont="1" applyFill="1" applyBorder="1" applyAlignment="1" applyProtection="1">
      <alignment/>
      <protection/>
    </xf>
    <xf numFmtId="166" fontId="2" fillId="0" borderId="27" xfId="21" applyNumberFormat="1" applyFont="1" applyFill="1" applyBorder="1" applyAlignment="1" applyProtection="1">
      <alignment/>
      <protection/>
    </xf>
    <xf numFmtId="166" fontId="2" fillId="0" borderId="17" xfId="21" applyNumberFormat="1" applyFont="1" applyFill="1" applyBorder="1" applyAlignment="1" applyProtection="1">
      <alignment/>
      <protection/>
    </xf>
    <xf numFmtId="164" fontId="2" fillId="0" borderId="9" xfId="20" applyNumberFormat="1" applyFont="1" applyBorder="1">
      <alignment/>
      <protection/>
    </xf>
    <xf numFmtId="166" fontId="3" fillId="0" borderId="30" xfId="21" applyNumberFormat="1" applyFont="1" applyFill="1" applyBorder="1" applyAlignment="1" applyProtection="1">
      <alignment horizontal="left" vertical="top" wrapText="1"/>
      <protection/>
    </xf>
    <xf numFmtId="166" fontId="2" fillId="0" borderId="31" xfId="21" applyNumberFormat="1" applyFont="1" applyFill="1" applyBorder="1" applyAlignment="1" applyProtection="1">
      <alignment/>
      <protection/>
    </xf>
    <xf numFmtId="166" fontId="2" fillId="0" borderId="32" xfId="21" applyNumberFormat="1" applyFont="1" applyFill="1" applyBorder="1" applyAlignment="1" applyProtection="1">
      <alignment/>
      <protection/>
    </xf>
    <xf numFmtId="166" fontId="2" fillId="0" borderId="33" xfId="21" applyNumberFormat="1" applyFont="1" applyFill="1" applyBorder="1" applyAlignment="1" applyProtection="1">
      <alignment/>
      <protection/>
    </xf>
    <xf numFmtId="166" fontId="2" fillId="0" borderId="34" xfId="21" applyNumberFormat="1" applyFont="1" applyFill="1" applyBorder="1" applyAlignment="1" applyProtection="1">
      <alignment/>
      <protection/>
    </xf>
    <xf numFmtId="166" fontId="2" fillId="0" borderId="35" xfId="21" applyNumberFormat="1" applyFont="1" applyFill="1" applyBorder="1" applyAlignment="1" applyProtection="1">
      <alignment/>
      <protection/>
    </xf>
    <xf numFmtId="164" fontId="4" fillId="2" borderId="1" xfId="20" applyNumberFormat="1" applyFont="1" applyFill="1" applyBorder="1">
      <alignment/>
      <protection/>
    </xf>
    <xf numFmtId="166" fontId="5" fillId="3" borderId="36" xfId="21" applyNumberFormat="1" applyFont="1" applyFill="1" applyBorder="1" applyAlignment="1" applyProtection="1">
      <alignment horizontal="center"/>
      <protection/>
    </xf>
    <xf numFmtId="166" fontId="4" fillId="3" borderId="37" xfId="21" applyNumberFormat="1" applyFont="1" applyFill="1" applyBorder="1" applyAlignment="1" applyProtection="1">
      <alignment/>
      <protection/>
    </xf>
    <xf numFmtId="166" fontId="4" fillId="3" borderId="38" xfId="21" applyNumberFormat="1" applyFont="1" applyFill="1" applyBorder="1" applyAlignment="1" applyProtection="1">
      <alignment/>
      <protection/>
    </xf>
    <xf numFmtId="166" fontId="4" fillId="3" borderId="39" xfId="21" applyNumberFormat="1" applyFont="1" applyFill="1" applyBorder="1" applyAlignment="1" applyProtection="1">
      <alignment/>
      <protection/>
    </xf>
    <xf numFmtId="164" fontId="2" fillId="0" borderId="40" xfId="20" applyNumberFormat="1" applyFont="1" applyBorder="1">
      <alignment/>
      <protection/>
    </xf>
    <xf numFmtId="166" fontId="3" fillId="0" borderId="16" xfId="21" applyNumberFormat="1" applyFont="1" applyFill="1" applyBorder="1" applyAlignment="1" applyProtection="1">
      <alignment horizontal="left"/>
      <protection/>
    </xf>
    <xf numFmtId="166" fontId="2" fillId="0" borderId="11" xfId="21" applyNumberFormat="1" applyFont="1" applyFill="1" applyBorder="1" applyAlignment="1" applyProtection="1">
      <alignment/>
      <protection/>
    </xf>
    <xf numFmtId="166" fontId="2" fillId="0" borderId="12" xfId="21" applyNumberFormat="1" applyFont="1" applyFill="1" applyBorder="1" applyAlignment="1" applyProtection="1">
      <alignment/>
      <protection/>
    </xf>
    <xf numFmtId="166" fontId="2" fillId="0" borderId="41" xfId="21" applyNumberFormat="1" applyFont="1" applyFill="1" applyBorder="1" applyAlignment="1" applyProtection="1">
      <alignment/>
      <protection/>
    </xf>
    <xf numFmtId="166" fontId="2" fillId="0" borderId="10" xfId="21" applyNumberFormat="1" applyFont="1" applyFill="1" applyBorder="1" applyAlignment="1" applyProtection="1">
      <alignment/>
      <protection/>
    </xf>
    <xf numFmtId="166" fontId="2" fillId="0" borderId="42" xfId="21" applyNumberFormat="1" applyFont="1" applyFill="1" applyBorder="1" applyAlignment="1" applyProtection="1">
      <alignment/>
      <protection/>
    </xf>
    <xf numFmtId="166" fontId="2" fillId="0" borderId="43" xfId="21" applyNumberFormat="1" applyFont="1" applyFill="1" applyBorder="1" applyAlignment="1" applyProtection="1">
      <alignment/>
      <protection/>
    </xf>
    <xf numFmtId="164" fontId="2" fillId="0" borderId="44" xfId="20" applyNumberFormat="1" applyFont="1" applyBorder="1">
      <alignment/>
      <protection/>
    </xf>
    <xf numFmtId="166" fontId="9" fillId="0" borderId="16" xfId="21" applyNumberFormat="1" applyFont="1" applyFill="1" applyBorder="1" applyAlignment="1" applyProtection="1">
      <alignment horizontal="center"/>
      <protection/>
    </xf>
    <xf numFmtId="166" fontId="9" fillId="0" borderId="27" xfId="21" applyNumberFormat="1" applyFont="1" applyFill="1" applyBorder="1" applyAlignment="1" applyProtection="1">
      <alignment horizontal="center"/>
      <protection/>
    </xf>
    <xf numFmtId="164" fontId="2" fillId="0" borderId="45" xfId="20" applyNumberFormat="1" applyFont="1" applyBorder="1">
      <alignment/>
      <protection/>
    </xf>
    <xf numFmtId="166" fontId="9" fillId="0" borderId="27" xfId="21" applyNumberFormat="1" applyFont="1" applyFill="1" applyBorder="1" applyAlignment="1" applyProtection="1">
      <alignment horizontal="center" wrapText="1"/>
      <protection/>
    </xf>
    <xf numFmtId="166" fontId="9" fillId="0" borderId="16" xfId="21" applyNumberFormat="1" applyFont="1" applyFill="1" applyBorder="1" applyAlignment="1" applyProtection="1">
      <alignment horizontal="center" wrapText="1"/>
      <protection/>
    </xf>
    <xf numFmtId="164" fontId="2" fillId="0" borderId="44" xfId="20" applyNumberFormat="1" applyFont="1" applyFill="1" applyBorder="1">
      <alignment/>
      <protection/>
    </xf>
    <xf numFmtId="166" fontId="3" fillId="0" borderId="27" xfId="21" applyNumberFormat="1" applyFont="1" applyFill="1" applyBorder="1" applyAlignment="1" applyProtection="1">
      <alignment horizontal="left" wrapText="1"/>
      <protection/>
    </xf>
    <xf numFmtId="164" fontId="2" fillId="0" borderId="46" xfId="20" applyNumberFormat="1" applyFont="1" applyBorder="1">
      <alignment/>
      <protection/>
    </xf>
    <xf numFmtId="166" fontId="9" fillId="0" borderId="47" xfId="21" applyNumberFormat="1" applyFont="1" applyFill="1" applyBorder="1" applyAlignment="1" applyProtection="1">
      <alignment horizontal="center" vertical="top" wrapText="1"/>
      <protection/>
    </xf>
    <xf numFmtId="164" fontId="2" fillId="0" borderId="48" xfId="20" applyNumberFormat="1" applyFont="1" applyFill="1" applyBorder="1">
      <alignment/>
      <protection/>
    </xf>
    <xf numFmtId="166" fontId="3" fillId="0" borderId="49" xfId="21" applyNumberFormat="1" applyFont="1" applyFill="1" applyBorder="1" applyAlignment="1" applyProtection="1">
      <alignment horizontal="left"/>
      <protection/>
    </xf>
    <xf numFmtId="166" fontId="9" fillId="0" borderId="27" xfId="20" applyNumberFormat="1" applyFont="1" applyBorder="1" applyAlignment="1">
      <alignment horizontal="center" wrapText="1"/>
      <protection/>
    </xf>
    <xf numFmtId="164" fontId="2" fillId="0" borderId="48" xfId="20" applyNumberFormat="1" applyFont="1" applyBorder="1">
      <alignment/>
      <protection/>
    </xf>
    <xf numFmtId="166" fontId="9" fillId="0" borderId="49" xfId="20" applyNumberFormat="1" applyFont="1" applyBorder="1" applyAlignment="1">
      <alignment horizontal="center"/>
      <protection/>
    </xf>
    <xf numFmtId="166" fontId="9" fillId="0" borderId="16" xfId="20" applyNumberFormat="1" applyFont="1" applyBorder="1" applyAlignment="1">
      <alignment horizontal="center" wrapText="1"/>
      <protection/>
    </xf>
    <xf numFmtId="166" fontId="9" fillId="0" borderId="27" xfId="20" applyNumberFormat="1" applyFont="1" applyBorder="1" applyAlignment="1">
      <alignment horizontal="center"/>
      <protection/>
    </xf>
    <xf numFmtId="166" fontId="9" fillId="0" borderId="49" xfId="20" applyNumberFormat="1" applyFont="1" applyBorder="1" applyAlignment="1">
      <alignment horizontal="center" wrapText="1"/>
      <protection/>
    </xf>
    <xf numFmtId="166" fontId="2" fillId="0" borderId="44" xfId="21" applyNumberFormat="1" applyFont="1" applyFill="1" applyBorder="1" applyAlignment="1" applyProtection="1">
      <alignment/>
      <protection/>
    </xf>
    <xf numFmtId="166" fontId="3" fillId="0" borderId="47" xfId="20" applyNumberFormat="1" applyFont="1" applyBorder="1" applyAlignment="1">
      <alignment horizontal="left"/>
      <protection/>
    </xf>
    <xf numFmtId="166" fontId="2" fillId="0" borderId="50" xfId="21" applyNumberFormat="1" applyFont="1" applyFill="1" applyBorder="1" applyAlignment="1" applyProtection="1">
      <alignment/>
      <protection/>
    </xf>
    <xf numFmtId="166" fontId="2" fillId="0" borderId="51" xfId="21" applyNumberFormat="1" applyFont="1" applyFill="1" applyBorder="1" applyAlignment="1" applyProtection="1">
      <alignment/>
      <protection/>
    </xf>
    <xf numFmtId="164" fontId="4" fillId="2" borderId="2" xfId="20" applyNumberFormat="1" applyFont="1" applyFill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4" fillId="2" borderId="39" xfId="20" applyNumberFormat="1" applyFont="1" applyFill="1" applyBorder="1">
      <alignment/>
      <protection/>
    </xf>
    <xf numFmtId="166" fontId="4" fillId="2" borderId="36" xfId="20" applyNumberFormat="1" applyFont="1" applyFill="1" applyBorder="1">
      <alignment/>
      <protection/>
    </xf>
    <xf numFmtId="166" fontId="4" fillId="2" borderId="42" xfId="20" applyNumberFormat="1" applyFont="1" applyFill="1" applyBorder="1">
      <alignment/>
      <protection/>
    </xf>
    <xf numFmtId="166" fontId="4" fillId="2" borderId="52" xfId="20" applyNumberFormat="1" applyFont="1" applyFill="1" applyBorder="1">
      <alignment/>
      <protection/>
    </xf>
    <xf numFmtId="166" fontId="4" fillId="2" borderId="38" xfId="20" applyNumberFormat="1" applyFont="1" applyFill="1" applyBorder="1">
      <alignment/>
      <protection/>
    </xf>
    <xf numFmtId="166" fontId="5" fillId="2" borderId="53" xfId="20" applyNumberFormat="1" applyFont="1" applyFill="1" applyBorder="1" applyAlignment="1">
      <alignment horizontal="center"/>
      <protection/>
    </xf>
    <xf numFmtId="166" fontId="4" fillId="2" borderId="53" xfId="20" applyNumberFormat="1" applyFont="1" applyFill="1" applyBorder="1">
      <alignment/>
      <protection/>
    </xf>
    <xf numFmtId="166" fontId="3" fillId="0" borderId="27" xfId="20" applyNumberFormat="1" applyFont="1" applyBorder="1" applyAlignment="1">
      <alignment horizontal="center" wrapText="1"/>
      <protection/>
    </xf>
    <xf numFmtId="170" fontId="2" fillId="0" borderId="11" xfId="15" applyNumberFormat="1" applyFont="1" applyFill="1" applyBorder="1" applyAlignment="1" applyProtection="1">
      <alignment/>
      <protection/>
    </xf>
    <xf numFmtId="170" fontId="2" fillId="0" borderId="43" xfId="15" applyNumberFormat="1" applyFont="1" applyFill="1" applyBorder="1" applyAlignment="1" applyProtection="1">
      <alignment/>
      <protection/>
    </xf>
    <xf numFmtId="170" fontId="2" fillId="0" borderId="10" xfId="15" applyNumberFormat="1" applyFont="1" applyFill="1" applyBorder="1" applyAlignment="1" applyProtection="1">
      <alignment/>
      <protection/>
    </xf>
    <xf numFmtId="166" fontId="2" fillId="0" borderId="11" xfId="20" applyNumberFormat="1" applyFont="1" applyFill="1" applyBorder="1">
      <alignment/>
      <protection/>
    </xf>
    <xf numFmtId="166" fontId="2" fillId="0" borderId="12" xfId="20" applyNumberFormat="1" applyFont="1" applyFill="1" applyBorder="1">
      <alignment/>
      <protection/>
    </xf>
    <xf numFmtId="166" fontId="2" fillId="0" borderId="54" xfId="20" applyNumberFormat="1" applyFont="1" applyFill="1" applyBorder="1">
      <alignment/>
      <protection/>
    </xf>
    <xf numFmtId="166" fontId="2" fillId="0" borderId="55" xfId="20" applyNumberFormat="1" applyFont="1" applyFill="1" applyBorder="1">
      <alignment/>
      <protection/>
    </xf>
    <xf numFmtId="166" fontId="2" fillId="0" borderId="43" xfId="20" applyNumberFormat="1" applyFont="1" applyFill="1" applyBorder="1">
      <alignment/>
      <protection/>
    </xf>
    <xf numFmtId="166" fontId="2" fillId="0" borderId="10" xfId="20" applyNumberFormat="1" applyFont="1" applyFill="1" applyBorder="1">
      <alignment/>
      <protection/>
    </xf>
    <xf numFmtId="166" fontId="2" fillId="0" borderId="14" xfId="20" applyNumberFormat="1" applyFont="1" applyFill="1" applyBorder="1">
      <alignment/>
      <protection/>
    </xf>
    <xf numFmtId="166" fontId="2" fillId="0" borderId="56" xfId="20" applyNumberFormat="1" applyFont="1" applyFill="1" applyBorder="1">
      <alignment/>
      <protection/>
    </xf>
    <xf numFmtId="166" fontId="2" fillId="0" borderId="13" xfId="20" applyNumberFormat="1" applyFont="1" applyFill="1" applyBorder="1">
      <alignment/>
      <protection/>
    </xf>
    <xf numFmtId="166" fontId="2" fillId="0" borderId="41" xfId="20" applyNumberFormat="1" applyFont="1" applyFill="1" applyBorder="1">
      <alignment/>
      <protection/>
    </xf>
    <xf numFmtId="166" fontId="2" fillId="0" borderId="18" xfId="20" applyNumberFormat="1" applyFont="1" applyFill="1" applyBorder="1">
      <alignment/>
      <protection/>
    </xf>
    <xf numFmtId="166" fontId="2" fillId="0" borderId="17" xfId="20" applyNumberFormat="1" applyFont="1" applyFill="1" applyBorder="1">
      <alignment/>
      <protection/>
    </xf>
    <xf numFmtId="166" fontId="2" fillId="0" borderId="25" xfId="20" applyNumberFormat="1" applyFont="1" applyFill="1" applyBorder="1">
      <alignment/>
      <protection/>
    </xf>
    <xf numFmtId="166" fontId="2" fillId="0" borderId="26" xfId="20" applyNumberFormat="1" applyFont="1" applyFill="1" applyBorder="1">
      <alignment/>
      <protection/>
    </xf>
    <xf numFmtId="166" fontId="2" fillId="0" borderId="28" xfId="20" applyNumberFormat="1" applyFont="1" applyFill="1" applyBorder="1">
      <alignment/>
      <protection/>
    </xf>
    <xf numFmtId="166" fontId="3" fillId="0" borderId="47" xfId="20" applyNumberFormat="1" applyFont="1" applyBorder="1" applyAlignment="1">
      <alignment horizontal="center" wrapText="1"/>
      <protection/>
    </xf>
    <xf numFmtId="166" fontId="2" fillId="0" borderId="34" xfId="20" applyNumberFormat="1" applyFont="1" applyFill="1" applyBorder="1">
      <alignment/>
      <protection/>
    </xf>
    <xf numFmtId="166" fontId="2" fillId="0" borderId="30" xfId="20" applyNumberFormat="1" applyFont="1" applyFill="1" applyBorder="1">
      <alignment/>
      <protection/>
    </xf>
    <xf numFmtId="166" fontId="2" fillId="0" borderId="57" xfId="20" applyNumberFormat="1" applyFont="1" applyFill="1" applyBorder="1">
      <alignment/>
      <protection/>
    </xf>
    <xf numFmtId="166" fontId="2" fillId="0" borderId="50" xfId="20" applyNumberFormat="1" applyFont="1" applyFill="1" applyBorder="1">
      <alignment/>
      <protection/>
    </xf>
    <xf numFmtId="166" fontId="2" fillId="0" borderId="51" xfId="20" applyNumberFormat="1" applyFont="1" applyFill="1" applyBorder="1">
      <alignment/>
      <protection/>
    </xf>
    <xf numFmtId="166" fontId="2" fillId="0" borderId="58" xfId="20" applyNumberFormat="1" applyFont="1" applyFill="1" applyBorder="1">
      <alignment/>
      <protection/>
    </xf>
    <xf numFmtId="166" fontId="2" fillId="0" borderId="59" xfId="20" applyNumberFormat="1" applyFont="1" applyFill="1" applyBorder="1">
      <alignment/>
      <protection/>
    </xf>
    <xf numFmtId="166" fontId="2" fillId="0" borderId="31" xfId="20" applyNumberFormat="1" applyFont="1" applyFill="1" applyBorder="1">
      <alignment/>
      <protection/>
    </xf>
    <xf numFmtId="166" fontId="2" fillId="0" borderId="35" xfId="20" applyNumberFormat="1" applyFont="1" applyFill="1" applyBorder="1">
      <alignment/>
      <protection/>
    </xf>
    <xf numFmtId="166" fontId="2" fillId="0" borderId="33" xfId="20" applyNumberFormat="1" applyFont="1" applyFill="1" applyBorder="1">
      <alignment/>
      <protection/>
    </xf>
    <xf numFmtId="166" fontId="4" fillId="2" borderId="60" xfId="20" applyNumberFormat="1" applyFont="1" applyFill="1" applyBorder="1">
      <alignment/>
      <protection/>
    </xf>
    <xf numFmtId="166" fontId="4" fillId="2" borderId="61" xfId="20" applyNumberFormat="1" applyFont="1" applyFill="1" applyBorder="1">
      <alignment/>
      <protection/>
    </xf>
    <xf numFmtId="166" fontId="4" fillId="2" borderId="15" xfId="20" applyNumberFormat="1" applyFont="1" applyFill="1" applyBorder="1">
      <alignment/>
      <protection/>
    </xf>
    <xf numFmtId="166" fontId="4" fillId="2" borderId="9" xfId="20" applyNumberFormat="1" applyFont="1" applyFill="1" applyBorder="1">
      <alignment/>
      <protection/>
    </xf>
    <xf numFmtId="166" fontId="4" fillId="2" borderId="62" xfId="20" applyNumberFormat="1" applyFont="1" applyFill="1" applyBorder="1">
      <alignment/>
      <protection/>
    </xf>
    <xf numFmtId="166" fontId="4" fillId="2" borderId="63" xfId="20" applyNumberFormat="1" applyFont="1" applyFill="1" applyBorder="1">
      <alignment/>
      <protection/>
    </xf>
    <xf numFmtId="166" fontId="10" fillId="2" borderId="1" xfId="20" applyNumberFormat="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workbookViewId="0" topLeftCell="A1">
      <selection activeCell="J6" sqref="J6"/>
    </sheetView>
  </sheetViews>
  <sheetFormatPr defaultColWidth="9.140625" defaultRowHeight="12.75"/>
  <cols>
    <col min="1" max="1" width="9.421875" style="1" customWidth="1"/>
    <col min="2" max="2" width="23.57421875" style="1" customWidth="1"/>
    <col min="3" max="3" width="9.00390625" style="1" customWidth="1"/>
    <col min="4" max="4" width="9.421875" style="1" customWidth="1"/>
    <col min="5" max="5" width="9.7109375" style="1" customWidth="1"/>
    <col min="6" max="6" width="8.7109375" style="1" customWidth="1"/>
    <col min="7" max="7" width="7.7109375" style="1" customWidth="1"/>
    <col min="8" max="10" width="8.57421875" style="1" customWidth="1"/>
    <col min="11" max="16384" width="9.421875" style="1" customWidth="1"/>
  </cols>
  <sheetData>
    <row r="1" spans="1:41" ht="12.75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5"/>
    </row>
    <row r="2" spans="1:41" ht="12.75">
      <c r="A2" s="6" t="s">
        <v>0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  <c r="AG2" s="6"/>
      <c r="AH2" s="6"/>
      <c r="AI2" s="6"/>
      <c r="AJ2" s="6"/>
      <c r="AK2" s="6"/>
      <c r="AL2" s="6"/>
      <c r="AM2" s="6"/>
      <c r="AN2" s="6"/>
      <c r="AO2" s="2"/>
    </row>
    <row r="3" spans="1:41" ht="12.75">
      <c r="A3" s="6" t="s">
        <v>1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2"/>
    </row>
    <row r="4" spans="1:41" ht="12.75">
      <c r="A4" s="2"/>
      <c r="B4" s="10" t="s">
        <v>2</v>
      </c>
      <c r="C4" s="10"/>
      <c r="D4" s="10"/>
      <c r="E4" s="10"/>
      <c r="F4" s="11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12" t="s">
        <v>3</v>
      </c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2"/>
    </row>
    <row r="5" spans="1:41" ht="12.75">
      <c r="A5" s="2"/>
      <c r="B5" s="14" t="s">
        <v>4</v>
      </c>
      <c r="C5" s="14"/>
      <c r="D5" s="14"/>
      <c r="E5" s="15" t="s">
        <v>5</v>
      </c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17" t="s">
        <v>6</v>
      </c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8"/>
      <c r="AO5" s="2"/>
    </row>
    <row r="6" spans="1:41" ht="12.75">
      <c r="A6" s="2"/>
      <c r="B6" s="19"/>
      <c r="C6" s="19"/>
      <c r="D6" s="19"/>
      <c r="E6" s="16"/>
      <c r="F6" s="16"/>
      <c r="G6" s="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"/>
    </row>
    <row r="7" spans="1:41" ht="12.75">
      <c r="A7" s="2"/>
      <c r="B7" s="20"/>
      <c r="C7" s="20"/>
      <c r="D7" s="20"/>
      <c r="E7" s="21"/>
      <c r="F7" s="21"/>
      <c r="G7" s="21"/>
      <c r="H7" s="2"/>
      <c r="I7" s="2"/>
      <c r="J7" s="2"/>
      <c r="K7" s="2"/>
      <c r="L7" s="2"/>
      <c r="M7" s="2"/>
      <c r="N7" s="2"/>
      <c r="O7" s="2"/>
      <c r="P7" s="2"/>
      <c r="Q7" s="21"/>
      <c r="R7" s="21"/>
      <c r="S7" s="21"/>
      <c r="T7" s="22"/>
      <c r="U7" s="22"/>
      <c r="V7" s="22"/>
      <c r="W7" s="22"/>
      <c r="X7" s="22"/>
      <c r="Y7" s="22"/>
      <c r="Z7" s="4"/>
      <c r="AA7" s="4"/>
      <c r="AB7" s="4"/>
      <c r="AC7" s="4"/>
      <c r="AD7" s="4"/>
      <c r="AE7" s="4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5" customHeight="1">
      <c r="A9" s="24"/>
      <c r="B9" s="25" t="s">
        <v>8</v>
      </c>
      <c r="C9" s="26" t="s">
        <v>9</v>
      </c>
      <c r="D9" s="26"/>
      <c r="E9" s="26"/>
      <c r="F9" s="26"/>
      <c r="G9" s="26"/>
      <c r="H9" s="26"/>
      <c r="I9" s="26" t="s">
        <v>10</v>
      </c>
      <c r="J9" s="26"/>
      <c r="K9" s="26"/>
      <c r="L9" s="26"/>
      <c r="M9" s="26"/>
      <c r="N9" s="26"/>
      <c r="O9" s="26"/>
      <c r="P9" s="26"/>
      <c r="Q9" s="26"/>
      <c r="R9" s="27" t="s">
        <v>11</v>
      </c>
      <c r="S9" s="27"/>
      <c r="T9" s="27"/>
      <c r="U9" s="27" t="s">
        <v>12</v>
      </c>
      <c r="V9" s="27"/>
      <c r="W9" s="27"/>
      <c r="X9" s="27" t="s">
        <v>13</v>
      </c>
      <c r="Y9" s="27"/>
      <c r="Z9" s="27"/>
      <c r="AA9" s="27" t="s">
        <v>14</v>
      </c>
      <c r="AB9" s="27"/>
      <c r="AC9" s="27"/>
      <c r="AD9" s="28" t="s">
        <v>15</v>
      </c>
      <c r="AE9" s="28"/>
      <c r="AF9" s="28"/>
      <c r="AG9" s="28" t="s">
        <v>16</v>
      </c>
      <c r="AH9" s="28"/>
      <c r="AI9" s="28"/>
      <c r="AJ9" s="29" t="s">
        <v>17</v>
      </c>
      <c r="AK9" s="29"/>
      <c r="AL9" s="29"/>
      <c r="AM9" s="28" t="s">
        <v>18</v>
      </c>
      <c r="AN9" s="28"/>
      <c r="AO9" s="28"/>
    </row>
    <row r="10" spans="1:41" ht="22.5" customHeight="1">
      <c r="A10" s="30"/>
      <c r="B10" s="25"/>
      <c r="C10" s="31" t="s">
        <v>19</v>
      </c>
      <c r="D10" s="31"/>
      <c r="E10" s="31"/>
      <c r="F10" s="32" t="s">
        <v>20</v>
      </c>
      <c r="G10" s="32"/>
      <c r="H10" s="32"/>
      <c r="I10" s="31" t="s">
        <v>21</v>
      </c>
      <c r="J10" s="31"/>
      <c r="K10" s="31"/>
      <c r="L10" s="33" t="s">
        <v>22</v>
      </c>
      <c r="M10" s="33"/>
      <c r="N10" s="33"/>
      <c r="O10" s="32" t="s">
        <v>23</v>
      </c>
      <c r="P10" s="32"/>
      <c r="Q10" s="32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9"/>
      <c r="AK10" s="29"/>
      <c r="AL10" s="29"/>
      <c r="AM10" s="28"/>
      <c r="AN10" s="28"/>
      <c r="AO10" s="28"/>
    </row>
    <row r="11" spans="1:41" ht="12.75">
      <c r="A11" s="34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12.75">
      <c r="A12" s="35"/>
      <c r="B12" s="36"/>
      <c r="C12" s="37">
        <v>2011</v>
      </c>
      <c r="D12" s="38">
        <v>2012</v>
      </c>
      <c r="E12" s="39">
        <v>2013</v>
      </c>
      <c r="F12" s="37">
        <v>2011</v>
      </c>
      <c r="G12" s="38">
        <v>2012</v>
      </c>
      <c r="H12" s="39">
        <v>2013</v>
      </c>
      <c r="I12" s="37">
        <v>2011</v>
      </c>
      <c r="J12" s="38">
        <v>2012</v>
      </c>
      <c r="K12" s="39">
        <v>2013</v>
      </c>
      <c r="L12" s="37">
        <v>2011</v>
      </c>
      <c r="M12" s="38">
        <v>2012</v>
      </c>
      <c r="N12" s="39">
        <v>2013</v>
      </c>
      <c r="O12" s="37">
        <v>2011</v>
      </c>
      <c r="P12" s="38">
        <v>2012</v>
      </c>
      <c r="Q12" s="39">
        <v>2013</v>
      </c>
      <c r="R12" s="37">
        <v>2011</v>
      </c>
      <c r="S12" s="38">
        <v>2012</v>
      </c>
      <c r="T12" s="39">
        <v>2013</v>
      </c>
      <c r="U12" s="37">
        <v>2011</v>
      </c>
      <c r="V12" s="38">
        <v>2012</v>
      </c>
      <c r="W12" s="39">
        <v>2013</v>
      </c>
      <c r="X12" s="37">
        <v>2011</v>
      </c>
      <c r="Y12" s="38">
        <v>2012</v>
      </c>
      <c r="Z12" s="39">
        <v>2013</v>
      </c>
      <c r="AA12" s="37">
        <v>2011</v>
      </c>
      <c r="AB12" s="38">
        <v>2012</v>
      </c>
      <c r="AC12" s="39">
        <v>2013</v>
      </c>
      <c r="AD12" s="37">
        <v>2011</v>
      </c>
      <c r="AE12" s="38">
        <v>2012</v>
      </c>
      <c r="AF12" s="39">
        <v>2013</v>
      </c>
      <c r="AG12" s="37">
        <v>2011</v>
      </c>
      <c r="AH12" s="38">
        <v>2012</v>
      </c>
      <c r="AI12" s="39">
        <v>2013</v>
      </c>
      <c r="AJ12" s="37">
        <v>2011</v>
      </c>
      <c r="AK12" s="38">
        <v>2012</v>
      </c>
      <c r="AL12" s="39">
        <v>2013</v>
      </c>
      <c r="AM12" s="40">
        <v>2011</v>
      </c>
      <c r="AN12" s="41">
        <v>2012</v>
      </c>
      <c r="AO12" s="42">
        <v>2013</v>
      </c>
    </row>
    <row r="13" spans="1:41" ht="21.75" customHeight="1">
      <c r="A13" s="43">
        <v>10100</v>
      </c>
      <c r="B13" s="44" t="s">
        <v>25</v>
      </c>
      <c r="C13" s="45">
        <v>679</v>
      </c>
      <c r="D13" s="46">
        <f>898+24+131</f>
        <v>1053</v>
      </c>
      <c r="E13" s="47">
        <v>1042</v>
      </c>
      <c r="F13" s="48">
        <v>65</v>
      </c>
      <c r="G13" s="49">
        <f>81+10+15</f>
        <v>106</v>
      </c>
      <c r="H13" s="50">
        <v>133</v>
      </c>
      <c r="I13" s="48">
        <v>275</v>
      </c>
      <c r="J13" s="49">
        <f>44+5+82</f>
        <v>131</v>
      </c>
      <c r="K13" s="50">
        <v>52</v>
      </c>
      <c r="L13" s="48">
        <v>0</v>
      </c>
      <c r="M13" s="49">
        <v>143</v>
      </c>
      <c r="N13" s="50">
        <v>5</v>
      </c>
      <c r="O13" s="48">
        <v>161</v>
      </c>
      <c r="P13" s="49">
        <f>2+62+70+4</f>
        <v>138</v>
      </c>
      <c r="Q13" s="50">
        <v>135</v>
      </c>
      <c r="R13" s="48">
        <v>1560</v>
      </c>
      <c r="S13" s="49">
        <f>1437+296+100</f>
        <v>1833</v>
      </c>
      <c r="T13" s="50">
        <v>2535</v>
      </c>
      <c r="U13" s="48">
        <v>28</v>
      </c>
      <c r="V13" s="49">
        <v>2</v>
      </c>
      <c r="W13" s="50">
        <v>0</v>
      </c>
      <c r="X13" s="48">
        <v>220</v>
      </c>
      <c r="Y13" s="49">
        <f>200+29+10+11</f>
        <v>250</v>
      </c>
      <c r="Z13" s="50">
        <v>227</v>
      </c>
      <c r="AA13" s="48">
        <v>124</v>
      </c>
      <c r="AB13" s="49">
        <f>263+67+200</f>
        <v>530</v>
      </c>
      <c r="AC13" s="50">
        <v>402</v>
      </c>
      <c r="AD13" s="48">
        <v>122</v>
      </c>
      <c r="AE13" s="49">
        <f>4+37+117</f>
        <v>158</v>
      </c>
      <c r="AF13" s="50">
        <v>0</v>
      </c>
      <c r="AG13" s="48">
        <v>59</v>
      </c>
      <c r="AH13" s="49">
        <v>0</v>
      </c>
      <c r="AI13" s="50">
        <v>66</v>
      </c>
      <c r="AJ13" s="51">
        <v>254</v>
      </c>
      <c r="AK13" s="52">
        <v>662</v>
      </c>
      <c r="AL13" s="50">
        <v>213</v>
      </c>
      <c r="AM13" s="53">
        <f>C13+F13+I13+L13+O13+R13+U13+X13+AA13+AD13+AG13+AJ13</f>
        <v>3547</v>
      </c>
      <c r="AN13" s="45">
        <f>D13+G13+J13+M13+P13+S13+V13+Y13+AB13+AE13+AH13+AK13</f>
        <v>5006</v>
      </c>
      <c r="AO13" s="54">
        <f>E13+H13+K13+N13+Q13+T13+W13+Z13+AC13+AF13+AI13+AL13</f>
        <v>4810</v>
      </c>
    </row>
    <row r="14" spans="1:41" ht="34.5" customHeight="1">
      <c r="A14" s="55">
        <v>10200</v>
      </c>
      <c r="B14" s="44" t="s">
        <v>26</v>
      </c>
      <c r="C14" s="45">
        <v>15</v>
      </c>
      <c r="D14" s="56">
        <v>0</v>
      </c>
      <c r="E14" s="57">
        <v>0</v>
      </c>
      <c r="F14" s="53">
        <v>0</v>
      </c>
      <c r="G14" s="45">
        <v>3</v>
      </c>
      <c r="H14" s="54">
        <v>1</v>
      </c>
      <c r="I14" s="53">
        <v>22</v>
      </c>
      <c r="J14" s="45">
        <f>20</f>
        <v>20</v>
      </c>
      <c r="K14" s="54">
        <v>33</v>
      </c>
      <c r="L14" s="53">
        <v>0</v>
      </c>
      <c r="M14" s="45">
        <v>32</v>
      </c>
      <c r="N14" s="54">
        <v>7</v>
      </c>
      <c r="O14" s="53">
        <v>13</v>
      </c>
      <c r="P14" s="45">
        <v>3</v>
      </c>
      <c r="Q14" s="54">
        <v>23</v>
      </c>
      <c r="R14" s="53">
        <v>484</v>
      </c>
      <c r="S14" s="45">
        <f>168+80</f>
        <v>248</v>
      </c>
      <c r="T14" s="54">
        <v>174</v>
      </c>
      <c r="U14" s="53">
        <v>0</v>
      </c>
      <c r="V14" s="45">
        <v>0</v>
      </c>
      <c r="W14" s="54">
        <v>0</v>
      </c>
      <c r="X14" s="53">
        <v>55</v>
      </c>
      <c r="Y14" s="45">
        <v>0</v>
      </c>
      <c r="Z14" s="54">
        <v>0</v>
      </c>
      <c r="AA14" s="53">
        <v>130</v>
      </c>
      <c r="AB14" s="45">
        <v>0</v>
      </c>
      <c r="AC14" s="54">
        <v>0</v>
      </c>
      <c r="AD14" s="53">
        <v>0</v>
      </c>
      <c r="AE14" s="45">
        <v>0</v>
      </c>
      <c r="AF14" s="54">
        <v>0</v>
      </c>
      <c r="AG14" s="53">
        <v>0</v>
      </c>
      <c r="AH14" s="45">
        <v>0</v>
      </c>
      <c r="AI14" s="54">
        <v>0</v>
      </c>
      <c r="AJ14" s="58">
        <v>220</v>
      </c>
      <c r="AK14" s="59">
        <v>14</v>
      </c>
      <c r="AL14" s="54">
        <v>15</v>
      </c>
      <c r="AM14" s="53">
        <f>C14+F14+I14+L14+O14+R14+U14+X14+AA14+AD14+AG14+AJ14</f>
        <v>939</v>
      </c>
      <c r="AN14" s="45">
        <f>D14+G14+J14+M14+P14+S14+V14+Y14+AB14+AE14+AH14+AK14</f>
        <v>320</v>
      </c>
      <c r="AO14" s="54">
        <f>E14+H14+K14+N14+Q14+T14+W14+Z14+AC14+AF14+AI14+AL14</f>
        <v>253</v>
      </c>
    </row>
    <row r="15" spans="1:41" ht="30.75" customHeight="1">
      <c r="A15" s="55">
        <v>10300</v>
      </c>
      <c r="B15" s="44" t="s">
        <v>27</v>
      </c>
      <c r="C15" s="45">
        <v>30</v>
      </c>
      <c r="D15" s="56">
        <v>0</v>
      </c>
      <c r="E15" s="57">
        <v>0</v>
      </c>
      <c r="F15" s="53">
        <v>0</v>
      </c>
      <c r="G15" s="45">
        <v>1</v>
      </c>
      <c r="H15" s="54">
        <v>1</v>
      </c>
      <c r="I15" s="53">
        <v>120</v>
      </c>
      <c r="J15" s="45">
        <v>71</v>
      </c>
      <c r="K15" s="54">
        <v>86</v>
      </c>
      <c r="L15" s="53">
        <v>0</v>
      </c>
      <c r="M15" s="45">
        <v>17</v>
      </c>
      <c r="N15" s="54">
        <v>14</v>
      </c>
      <c r="O15" s="53">
        <v>52</v>
      </c>
      <c r="P15" s="45">
        <v>7</v>
      </c>
      <c r="Q15" s="54">
        <v>20</v>
      </c>
      <c r="R15" s="53">
        <v>520</v>
      </c>
      <c r="S15" s="45">
        <f>317+87</f>
        <v>404</v>
      </c>
      <c r="T15" s="54">
        <v>286</v>
      </c>
      <c r="U15" s="53">
        <v>0</v>
      </c>
      <c r="V15" s="45">
        <v>0</v>
      </c>
      <c r="W15" s="54">
        <v>0</v>
      </c>
      <c r="X15" s="53">
        <v>60</v>
      </c>
      <c r="Y15" s="45">
        <v>0</v>
      </c>
      <c r="Z15" s="54">
        <v>0</v>
      </c>
      <c r="AA15" s="53">
        <v>170</v>
      </c>
      <c r="AB15" s="45">
        <f>81+50</f>
        <v>131</v>
      </c>
      <c r="AC15" s="54">
        <v>95</v>
      </c>
      <c r="AD15" s="53">
        <v>0</v>
      </c>
      <c r="AE15" s="45">
        <v>0</v>
      </c>
      <c r="AF15" s="54">
        <v>0</v>
      </c>
      <c r="AG15" s="53">
        <v>0</v>
      </c>
      <c r="AH15" s="45">
        <v>0</v>
      </c>
      <c r="AI15" s="54">
        <v>0</v>
      </c>
      <c r="AJ15" s="53">
        <v>100</v>
      </c>
      <c r="AK15" s="45">
        <f>32+7</f>
        <v>39</v>
      </c>
      <c r="AL15" s="54">
        <v>32</v>
      </c>
      <c r="AM15" s="53">
        <f>C15+F15+I15+L15+O15+R15+U15+X15+AA15+AD15+AG15+AJ15</f>
        <v>1052</v>
      </c>
      <c r="AN15" s="45">
        <f>D15+G15+J15+M15+P15+S15+V15+Y15+AB15+AE15+AH15+AK15</f>
        <v>670</v>
      </c>
      <c r="AO15" s="54">
        <f>E15+H15+K15+N15+Q15+T15+W15+Z15+AC15+AF15+AI15+AL15</f>
        <v>534</v>
      </c>
    </row>
    <row r="16" spans="1:41" ht="18.75" customHeight="1">
      <c r="A16" s="43">
        <v>10400</v>
      </c>
      <c r="B16" s="44" t="s">
        <v>28</v>
      </c>
      <c r="C16" s="45">
        <v>9</v>
      </c>
      <c r="D16" s="46">
        <v>27</v>
      </c>
      <c r="E16" s="47">
        <v>45</v>
      </c>
      <c r="F16" s="48">
        <v>83</v>
      </c>
      <c r="G16" s="49">
        <f>11+4</f>
        <v>15</v>
      </c>
      <c r="H16" s="50">
        <v>9</v>
      </c>
      <c r="I16" s="48">
        <v>25</v>
      </c>
      <c r="J16" s="49">
        <f>1272</f>
        <v>1272</v>
      </c>
      <c r="K16" s="50">
        <v>1278</v>
      </c>
      <c r="L16" s="48">
        <v>0</v>
      </c>
      <c r="M16" s="49">
        <v>112</v>
      </c>
      <c r="N16" s="50">
        <v>159</v>
      </c>
      <c r="O16" s="48">
        <v>65</v>
      </c>
      <c r="P16" s="49">
        <v>91</v>
      </c>
      <c r="Q16" s="50">
        <v>176</v>
      </c>
      <c r="R16" s="48">
        <v>1100</v>
      </c>
      <c r="S16" s="49">
        <f>2380+100</f>
        <v>2480</v>
      </c>
      <c r="T16" s="50">
        <v>2173</v>
      </c>
      <c r="U16" s="53">
        <v>0</v>
      </c>
      <c r="V16" s="49">
        <v>0</v>
      </c>
      <c r="W16" s="50">
        <v>0</v>
      </c>
      <c r="X16" s="48">
        <v>0</v>
      </c>
      <c r="Y16" s="49">
        <f>83+10</f>
        <v>93</v>
      </c>
      <c r="Z16" s="50">
        <v>93</v>
      </c>
      <c r="AA16" s="48">
        <v>60</v>
      </c>
      <c r="AB16" s="49">
        <f>166+200</f>
        <v>366</v>
      </c>
      <c r="AC16" s="50">
        <v>170</v>
      </c>
      <c r="AD16" s="53">
        <v>0</v>
      </c>
      <c r="AE16" s="49">
        <v>0</v>
      </c>
      <c r="AF16" s="50">
        <v>0</v>
      </c>
      <c r="AG16" s="53">
        <v>0</v>
      </c>
      <c r="AH16" s="49">
        <v>0</v>
      </c>
      <c r="AI16" s="50">
        <v>0</v>
      </c>
      <c r="AJ16" s="51">
        <v>120</v>
      </c>
      <c r="AK16" s="52">
        <f>266+96+100</f>
        <v>462</v>
      </c>
      <c r="AL16" s="50">
        <v>251</v>
      </c>
      <c r="AM16" s="53">
        <f>C16+F16+I16+L16+O16+R16+U16+X16+AA16+AD16+AG16+AJ16</f>
        <v>1462</v>
      </c>
      <c r="AN16" s="45">
        <f>D16+G16+J16+M16+P16+S16+V16+Y16+AB16+AE16+AH16+AK16</f>
        <v>4918</v>
      </c>
      <c r="AO16" s="54">
        <f>E16+H16+K16+N16+Q16+T16+W16+Z16+AC16+AF16+AI16+AL16</f>
        <v>4354</v>
      </c>
    </row>
    <row r="17" spans="1:41" ht="30" customHeight="1">
      <c r="A17" s="55">
        <v>10500</v>
      </c>
      <c r="B17" s="44" t="s">
        <v>29</v>
      </c>
      <c r="C17" s="45">
        <v>450</v>
      </c>
      <c r="D17" s="56">
        <v>1</v>
      </c>
      <c r="E17" s="57">
        <v>3</v>
      </c>
      <c r="F17" s="53">
        <v>88</v>
      </c>
      <c r="G17" s="45">
        <f>37</f>
        <v>37</v>
      </c>
      <c r="H17" s="54">
        <v>9</v>
      </c>
      <c r="I17" s="53">
        <v>98</v>
      </c>
      <c r="J17" s="45">
        <f>72+47+6</f>
        <v>125</v>
      </c>
      <c r="K17" s="54">
        <v>100</v>
      </c>
      <c r="L17" s="53">
        <v>350</v>
      </c>
      <c r="M17" s="45">
        <v>5</v>
      </c>
      <c r="N17" s="54">
        <v>0</v>
      </c>
      <c r="O17" s="53">
        <v>55</v>
      </c>
      <c r="P17" s="45">
        <v>9</v>
      </c>
      <c r="Q17" s="54">
        <v>17</v>
      </c>
      <c r="R17" s="53">
        <v>1189</v>
      </c>
      <c r="S17" s="45">
        <f>1268+100</f>
        <v>1368</v>
      </c>
      <c r="T17" s="54">
        <v>235</v>
      </c>
      <c r="U17" s="53">
        <v>0</v>
      </c>
      <c r="V17" s="45">
        <v>0</v>
      </c>
      <c r="W17" s="54">
        <v>0</v>
      </c>
      <c r="X17" s="53">
        <v>130</v>
      </c>
      <c r="Y17" s="45">
        <f>41+10</f>
        <v>51</v>
      </c>
      <c r="Z17" s="54">
        <v>28</v>
      </c>
      <c r="AA17" s="53">
        <v>90</v>
      </c>
      <c r="AB17" s="45">
        <f>34+69</f>
        <v>103</v>
      </c>
      <c r="AC17" s="54">
        <v>82</v>
      </c>
      <c r="AD17" s="53">
        <v>0</v>
      </c>
      <c r="AE17" s="45">
        <v>0</v>
      </c>
      <c r="AF17" s="54">
        <v>0</v>
      </c>
      <c r="AG17" s="53">
        <v>0</v>
      </c>
      <c r="AH17" s="45">
        <v>0</v>
      </c>
      <c r="AI17" s="54">
        <v>0</v>
      </c>
      <c r="AJ17" s="53">
        <v>89</v>
      </c>
      <c r="AK17" s="45">
        <f>92+14+38+100</f>
        <v>244</v>
      </c>
      <c r="AL17" s="54">
        <v>29</v>
      </c>
      <c r="AM17" s="53">
        <f>C17+F17+I17+L17+O17+R17+U17+X17+AA17+AD17+AG17+AJ17</f>
        <v>2539</v>
      </c>
      <c r="AN17" s="45">
        <f>D17+G17+J17+M17+P17+S17+V17+Y17+AB17+AE17+AH17+AK17</f>
        <v>1943</v>
      </c>
      <c r="AO17" s="54">
        <f>E17+H17+K17+N17+Q17+T17+W17+Z17+AC17+AF17+AI17+AL17</f>
        <v>503</v>
      </c>
    </row>
    <row r="18" spans="1:41" ht="17.25" customHeight="1">
      <c r="A18" s="60">
        <v>10600</v>
      </c>
      <c r="B18" s="61" t="s">
        <v>30</v>
      </c>
      <c r="C18" s="45">
        <v>350</v>
      </c>
      <c r="D18" s="62">
        <v>0</v>
      </c>
      <c r="E18" s="63">
        <v>0</v>
      </c>
      <c r="F18" s="64">
        <v>0</v>
      </c>
      <c r="G18" s="65">
        <f>9</f>
        <v>9</v>
      </c>
      <c r="H18" s="66">
        <v>5</v>
      </c>
      <c r="I18" s="64">
        <v>294</v>
      </c>
      <c r="J18" s="65">
        <f>16+1</f>
        <v>17</v>
      </c>
      <c r="K18" s="66">
        <v>82</v>
      </c>
      <c r="L18" s="64">
        <v>0</v>
      </c>
      <c r="M18" s="65">
        <v>28</v>
      </c>
      <c r="N18" s="66">
        <v>46</v>
      </c>
      <c r="O18" s="64">
        <v>62</v>
      </c>
      <c r="P18" s="65">
        <v>3</v>
      </c>
      <c r="Q18" s="66">
        <v>73</v>
      </c>
      <c r="R18" s="64">
        <v>2100</v>
      </c>
      <c r="S18" s="65">
        <f>1182+100</f>
        <v>1282</v>
      </c>
      <c r="T18" s="66">
        <v>1217</v>
      </c>
      <c r="U18" s="53">
        <v>0</v>
      </c>
      <c r="V18" s="65">
        <v>0</v>
      </c>
      <c r="W18" s="66">
        <v>0</v>
      </c>
      <c r="X18" s="64">
        <v>195</v>
      </c>
      <c r="Y18" s="65">
        <f>51+10</f>
        <v>61</v>
      </c>
      <c r="Z18" s="66">
        <v>75</v>
      </c>
      <c r="AA18" s="64">
        <v>210</v>
      </c>
      <c r="AB18" s="65">
        <f>341+200</f>
        <v>541</v>
      </c>
      <c r="AC18" s="66">
        <v>284</v>
      </c>
      <c r="AD18" s="53">
        <v>0</v>
      </c>
      <c r="AE18" s="65">
        <v>0</v>
      </c>
      <c r="AF18" s="66">
        <v>0</v>
      </c>
      <c r="AG18" s="53">
        <v>0</v>
      </c>
      <c r="AH18" s="65">
        <v>0</v>
      </c>
      <c r="AI18" s="66">
        <v>0</v>
      </c>
      <c r="AJ18" s="64">
        <v>70</v>
      </c>
      <c r="AK18" s="65">
        <f>105+76+54-2</f>
        <v>233</v>
      </c>
      <c r="AL18" s="66">
        <v>110</v>
      </c>
      <c r="AM18" s="53">
        <f>C18+F18+I18+L18+O18+R18+U18+X18+AA18+AD18+AG18+AJ18</f>
        <v>3281</v>
      </c>
      <c r="AN18" s="45">
        <f>D18+G18+J18+M18+P18+S18+V18+Y18+AB18+AE18+AH18+AK18</f>
        <v>2174</v>
      </c>
      <c r="AO18" s="54">
        <f>E18+H18+K18+N18+Q18+T18+W18+Z18+AC18+AF18+AI18+AL18</f>
        <v>1892</v>
      </c>
    </row>
    <row r="19" spans="1:41" ht="12.75">
      <c r="A19" s="67">
        <v>19999</v>
      </c>
      <c r="B19" s="68" t="s">
        <v>18</v>
      </c>
      <c r="C19" s="69">
        <f>SUM(C13:C18)</f>
        <v>1533</v>
      </c>
      <c r="D19" s="70">
        <f>SUM(D13:D18)</f>
        <v>1081</v>
      </c>
      <c r="E19" s="71">
        <f>SUM(E13:E18)</f>
        <v>1090</v>
      </c>
      <c r="F19" s="71">
        <f>SUM(F13:F18)</f>
        <v>236</v>
      </c>
      <c r="G19" s="71">
        <f>SUM(G13:G18)</f>
        <v>171</v>
      </c>
      <c r="H19" s="71">
        <f>SUM(H13:H18)</f>
        <v>158</v>
      </c>
      <c r="I19" s="71">
        <f>SUM(I13:I18)</f>
        <v>834</v>
      </c>
      <c r="J19" s="71">
        <f>SUM(J13:J18)</f>
        <v>1636</v>
      </c>
      <c r="K19" s="71">
        <f>SUM(K13:K18)</f>
        <v>1631</v>
      </c>
      <c r="L19" s="71">
        <f>SUM(L13:L18)</f>
        <v>350</v>
      </c>
      <c r="M19" s="71">
        <f>SUM(M13:M18)</f>
        <v>337</v>
      </c>
      <c r="N19" s="71">
        <f>SUM(N13:N18)</f>
        <v>231</v>
      </c>
      <c r="O19" s="71">
        <f>SUM(O13:O18)</f>
        <v>408</v>
      </c>
      <c r="P19" s="71">
        <f>SUM(P13:P18)</f>
        <v>251</v>
      </c>
      <c r="Q19" s="71">
        <f>SUM(Q13:Q18)</f>
        <v>444</v>
      </c>
      <c r="R19" s="71">
        <f>SUM(R13:R18)</f>
        <v>6953</v>
      </c>
      <c r="S19" s="71">
        <f>SUM(S13:S18)</f>
        <v>7615</v>
      </c>
      <c r="T19" s="71">
        <f>SUM(T13:T18)</f>
        <v>6620</v>
      </c>
      <c r="U19" s="71">
        <f>SUM(U13:U18)</f>
        <v>28</v>
      </c>
      <c r="V19" s="71">
        <f>SUM(V13:V18)</f>
        <v>2</v>
      </c>
      <c r="W19" s="71">
        <f>SUM(W13:W18)</f>
        <v>0</v>
      </c>
      <c r="X19" s="71">
        <f>SUM(X13:X18)</f>
        <v>660</v>
      </c>
      <c r="Y19" s="71">
        <f>SUM(Y13:Y18)</f>
        <v>455</v>
      </c>
      <c r="Z19" s="71">
        <f>SUM(Z13:Z18)</f>
        <v>423</v>
      </c>
      <c r="AA19" s="71">
        <f>SUM(AA13:AA18)</f>
        <v>784</v>
      </c>
      <c r="AB19" s="71">
        <f>SUM(AB13:AB18)</f>
        <v>1671</v>
      </c>
      <c r="AC19" s="71">
        <f>SUM(AC13:AC18)</f>
        <v>1033</v>
      </c>
      <c r="AD19" s="71">
        <f>SUM(AD13:AD18)</f>
        <v>122</v>
      </c>
      <c r="AE19" s="71">
        <f>SUM(AE13:AE18)</f>
        <v>158</v>
      </c>
      <c r="AF19" s="71">
        <f>SUM(AF13:AF18)</f>
        <v>0</v>
      </c>
      <c r="AG19" s="71">
        <f>SUM(AG13:AG18)</f>
        <v>59</v>
      </c>
      <c r="AH19" s="71">
        <f>SUM(AH13:AH18)</f>
        <v>0</v>
      </c>
      <c r="AI19" s="71">
        <f>SUM(AI13:AI18)</f>
        <v>66</v>
      </c>
      <c r="AJ19" s="71">
        <f>SUM(AJ13:AJ18)</f>
        <v>853</v>
      </c>
      <c r="AK19" s="71">
        <f>SUM(AK13:AK18)</f>
        <v>1654</v>
      </c>
      <c r="AL19" s="71">
        <f>SUM(AL13:AL18)</f>
        <v>650</v>
      </c>
      <c r="AM19" s="71">
        <f>SUM(AM13:AM18)</f>
        <v>12820</v>
      </c>
      <c r="AN19" s="71">
        <f>SUM(AN13:AN18)</f>
        <v>15031</v>
      </c>
      <c r="AO19" s="71">
        <f>SUM(AO13:AO18)</f>
        <v>12346</v>
      </c>
    </row>
    <row r="20" spans="1:41" ht="12.75">
      <c r="A20" s="34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>
      <c r="A21" s="35"/>
      <c r="B21" s="36"/>
      <c r="C21" s="37">
        <v>2011</v>
      </c>
      <c r="D21" s="38">
        <v>2012</v>
      </c>
      <c r="E21" s="39">
        <v>2013</v>
      </c>
      <c r="F21" s="37">
        <v>2011</v>
      </c>
      <c r="G21" s="38">
        <v>2012</v>
      </c>
      <c r="H21" s="39">
        <v>2013</v>
      </c>
      <c r="I21" s="37">
        <v>2011</v>
      </c>
      <c r="J21" s="38">
        <v>2012</v>
      </c>
      <c r="K21" s="39">
        <v>2013</v>
      </c>
      <c r="L21" s="37">
        <v>2011</v>
      </c>
      <c r="M21" s="38">
        <v>2012</v>
      </c>
      <c r="N21" s="39">
        <v>2013</v>
      </c>
      <c r="O21" s="37">
        <v>2011</v>
      </c>
      <c r="P21" s="38">
        <v>2012</v>
      </c>
      <c r="Q21" s="39">
        <v>2013</v>
      </c>
      <c r="R21" s="37">
        <v>2011</v>
      </c>
      <c r="S21" s="38">
        <v>2012</v>
      </c>
      <c r="T21" s="39">
        <v>2013</v>
      </c>
      <c r="U21" s="37">
        <v>2011</v>
      </c>
      <c r="V21" s="38">
        <v>2012</v>
      </c>
      <c r="W21" s="39">
        <v>2013</v>
      </c>
      <c r="X21" s="37">
        <v>2011</v>
      </c>
      <c r="Y21" s="38">
        <v>2012</v>
      </c>
      <c r="Z21" s="39">
        <v>2013</v>
      </c>
      <c r="AA21" s="37">
        <v>2011</v>
      </c>
      <c r="AB21" s="38">
        <v>2012</v>
      </c>
      <c r="AC21" s="39">
        <v>2013</v>
      </c>
      <c r="AD21" s="37">
        <v>2011</v>
      </c>
      <c r="AE21" s="38">
        <v>2012</v>
      </c>
      <c r="AF21" s="39">
        <v>2013</v>
      </c>
      <c r="AG21" s="37">
        <v>2011</v>
      </c>
      <c r="AH21" s="38">
        <v>2012</v>
      </c>
      <c r="AI21" s="39">
        <v>2013</v>
      </c>
      <c r="AJ21" s="37">
        <v>2011</v>
      </c>
      <c r="AK21" s="38">
        <v>2012</v>
      </c>
      <c r="AL21" s="39">
        <v>2013</v>
      </c>
      <c r="AM21" s="40">
        <v>2011</v>
      </c>
      <c r="AN21" s="41">
        <v>2012</v>
      </c>
      <c r="AO21" s="42">
        <v>2013</v>
      </c>
    </row>
    <row r="22" spans="1:41" ht="12.75">
      <c r="A22" s="72">
        <v>20100</v>
      </c>
      <c r="B22" s="73" t="s">
        <v>32</v>
      </c>
      <c r="C22" s="74">
        <v>1940</v>
      </c>
      <c r="D22" s="74">
        <v>101</v>
      </c>
      <c r="E22" s="75">
        <v>22</v>
      </c>
      <c r="F22" s="76">
        <v>119</v>
      </c>
      <c r="G22" s="74">
        <v>4</v>
      </c>
      <c r="H22" s="75">
        <v>2</v>
      </c>
      <c r="I22" s="77">
        <v>5279</v>
      </c>
      <c r="J22" s="74">
        <f>4934+206</f>
        <v>5140</v>
      </c>
      <c r="K22" s="75">
        <v>4901</v>
      </c>
      <c r="L22" s="78">
        <v>0</v>
      </c>
      <c r="M22" s="74">
        <f>5</f>
        <v>5</v>
      </c>
      <c r="N22" s="75">
        <v>1</v>
      </c>
      <c r="O22" s="77">
        <v>352</v>
      </c>
      <c r="P22" s="74">
        <f>52+2</f>
        <v>54</v>
      </c>
      <c r="Q22" s="75">
        <v>67</v>
      </c>
      <c r="R22" s="77">
        <v>0</v>
      </c>
      <c r="S22" s="74">
        <v>101</v>
      </c>
      <c r="T22" s="79">
        <v>92</v>
      </c>
      <c r="U22" s="77">
        <v>0</v>
      </c>
      <c r="V22" s="74">
        <v>0</v>
      </c>
      <c r="W22" s="75">
        <v>0</v>
      </c>
      <c r="X22" s="76">
        <v>194</v>
      </c>
      <c r="Y22" s="74">
        <v>0</v>
      </c>
      <c r="Z22" s="75">
        <v>0</v>
      </c>
      <c r="AA22" s="77">
        <v>271</v>
      </c>
      <c r="AB22" s="74">
        <v>52</v>
      </c>
      <c r="AC22" s="75">
        <v>59</v>
      </c>
      <c r="AD22" s="78">
        <v>0</v>
      </c>
      <c r="AE22" s="74">
        <v>0</v>
      </c>
      <c r="AF22" s="75">
        <v>0</v>
      </c>
      <c r="AG22" s="76"/>
      <c r="AH22" s="74">
        <v>0</v>
      </c>
      <c r="AI22" s="75">
        <v>0</v>
      </c>
      <c r="AJ22" s="77">
        <v>0</v>
      </c>
      <c r="AK22" s="74">
        <f>240+20</f>
        <v>260</v>
      </c>
      <c r="AL22" s="75">
        <v>349</v>
      </c>
      <c r="AM22" s="53">
        <f>C22+F22+I22+L22+O22+R22+U22+X22+AA22+AD22+AG22+AJ22</f>
        <v>8155</v>
      </c>
      <c r="AN22" s="45">
        <f>D22+G22+J22+M22+P22+S22+V22+Y22+AB22+AE22+AH22+AK22</f>
        <v>5717</v>
      </c>
      <c r="AO22" s="54">
        <f>E22+H22+K22+N22+Q22+T22+W22+Z22+AC22+AF22+AI22+AL22</f>
        <v>5493</v>
      </c>
    </row>
    <row r="23" spans="1:41" ht="12.75">
      <c r="A23" s="80">
        <v>20201</v>
      </c>
      <c r="B23" s="81" t="s">
        <v>33</v>
      </c>
      <c r="C23" s="45">
        <v>0</v>
      </c>
      <c r="D23" s="45">
        <v>0</v>
      </c>
      <c r="E23" s="54">
        <v>0</v>
      </c>
      <c r="F23" s="56">
        <v>25</v>
      </c>
      <c r="G23" s="45">
        <v>3</v>
      </c>
      <c r="H23" s="54">
        <v>6</v>
      </c>
      <c r="I23" s="53">
        <v>11718</v>
      </c>
      <c r="J23" s="45">
        <v>11565</v>
      </c>
      <c r="K23" s="54">
        <v>11454</v>
      </c>
      <c r="L23" s="78">
        <v>0</v>
      </c>
      <c r="M23" s="45">
        <v>10</v>
      </c>
      <c r="N23" s="54">
        <v>4</v>
      </c>
      <c r="O23" s="53">
        <v>420</v>
      </c>
      <c r="P23" s="45">
        <v>35</v>
      </c>
      <c r="Q23" s="54">
        <v>80</v>
      </c>
      <c r="R23" s="53">
        <v>220</v>
      </c>
      <c r="S23" s="45">
        <v>344</v>
      </c>
      <c r="T23" s="59">
        <v>500</v>
      </c>
      <c r="U23" s="53">
        <v>0</v>
      </c>
      <c r="V23" s="45">
        <v>0</v>
      </c>
      <c r="W23" s="54">
        <v>0</v>
      </c>
      <c r="X23" s="56">
        <v>410</v>
      </c>
      <c r="Y23" s="45">
        <v>102</v>
      </c>
      <c r="Z23" s="54">
        <v>185</v>
      </c>
      <c r="AA23" s="53">
        <v>691</v>
      </c>
      <c r="AB23" s="45">
        <f>1145-350</f>
        <v>795</v>
      </c>
      <c r="AC23" s="54">
        <v>650</v>
      </c>
      <c r="AD23" s="78">
        <v>0</v>
      </c>
      <c r="AE23" s="45">
        <v>0</v>
      </c>
      <c r="AF23" s="54">
        <v>0</v>
      </c>
      <c r="AG23" s="56"/>
      <c r="AH23" s="45">
        <v>300</v>
      </c>
      <c r="AI23" s="54">
        <v>81</v>
      </c>
      <c r="AJ23" s="53">
        <v>0</v>
      </c>
      <c r="AK23" s="45">
        <f>100+51</f>
        <v>151</v>
      </c>
      <c r="AL23" s="54">
        <v>220</v>
      </c>
      <c r="AM23" s="53">
        <f>C23+F23+I23+L23+O23+R23+U23+X23+AA23+AD23+AG23+AJ23</f>
        <v>13484</v>
      </c>
      <c r="AN23" s="45">
        <f>D23+G23+J23+M23+P23+S23+V23+Y23+AB23+AE23+AH23+AK23</f>
        <v>13305</v>
      </c>
      <c r="AO23" s="54">
        <f>E23+H23+K23+N23+Q23+T23+W23+Z23+AC23+AF23+AI23+AL23</f>
        <v>13180</v>
      </c>
    </row>
    <row r="24" spans="1:41" ht="12.75">
      <c r="A24" s="80">
        <v>20202</v>
      </c>
      <c r="B24" s="82" t="s">
        <v>34</v>
      </c>
      <c r="C24" s="45">
        <v>0</v>
      </c>
      <c r="D24" s="45">
        <v>0</v>
      </c>
      <c r="E24" s="54">
        <v>0</v>
      </c>
      <c r="F24" s="56">
        <v>36</v>
      </c>
      <c r="G24" s="45">
        <v>0</v>
      </c>
      <c r="H24" s="54">
        <v>1</v>
      </c>
      <c r="I24" s="53">
        <v>3346</v>
      </c>
      <c r="J24" s="45">
        <v>3326</v>
      </c>
      <c r="K24" s="54">
        <v>3271</v>
      </c>
      <c r="L24" s="78">
        <v>0</v>
      </c>
      <c r="M24" s="45">
        <v>7</v>
      </c>
      <c r="N24" s="54">
        <v>2</v>
      </c>
      <c r="O24" s="53">
        <v>0</v>
      </c>
      <c r="P24" s="45">
        <v>15</v>
      </c>
      <c r="Q24" s="54">
        <v>3</v>
      </c>
      <c r="R24" s="53">
        <v>0</v>
      </c>
      <c r="S24" s="45">
        <v>150</v>
      </c>
      <c r="T24" s="59">
        <v>44</v>
      </c>
      <c r="U24" s="53">
        <v>0</v>
      </c>
      <c r="V24" s="45">
        <v>0</v>
      </c>
      <c r="W24" s="54">
        <v>0</v>
      </c>
      <c r="X24" s="56">
        <v>0</v>
      </c>
      <c r="Y24" s="45">
        <v>90</v>
      </c>
      <c r="Z24" s="54">
        <v>7</v>
      </c>
      <c r="AA24" s="53">
        <v>371</v>
      </c>
      <c r="AB24" s="45">
        <v>350</v>
      </c>
      <c r="AC24" s="54">
        <v>85</v>
      </c>
      <c r="AD24" s="78">
        <v>0</v>
      </c>
      <c r="AE24" s="45">
        <v>0</v>
      </c>
      <c r="AF24" s="54">
        <v>0</v>
      </c>
      <c r="AG24" s="56"/>
      <c r="AH24" s="45">
        <v>18</v>
      </c>
      <c r="AI24" s="54">
        <v>4</v>
      </c>
      <c r="AJ24" s="53">
        <v>0</v>
      </c>
      <c r="AK24" s="45">
        <v>23</v>
      </c>
      <c r="AL24" s="54">
        <v>8</v>
      </c>
      <c r="AM24" s="53">
        <f>C24+F24+I24+L24+O24+R24+U24+X24+AA24+AD24+AG24+AJ24</f>
        <v>3753</v>
      </c>
      <c r="AN24" s="45">
        <f>D24+G24+J24+M24+P24+S24+V24+Y24+AB24+AE24+AH24+AK24</f>
        <v>3979</v>
      </c>
      <c r="AO24" s="54">
        <f>E24+H24+K24+N24+Q24+T24+W24+Z24+AC24+AF24+AI24+AL24</f>
        <v>3425</v>
      </c>
    </row>
    <row r="25" spans="1:41" ht="26.25" customHeight="1">
      <c r="A25" s="83">
        <v>20300</v>
      </c>
      <c r="B25" s="44" t="s">
        <v>35</v>
      </c>
      <c r="C25" s="45">
        <v>1850</v>
      </c>
      <c r="D25" s="45">
        <v>25</v>
      </c>
      <c r="E25" s="54">
        <v>72</v>
      </c>
      <c r="F25" s="56">
        <v>40</v>
      </c>
      <c r="G25" s="45">
        <f>125</f>
        <v>125</v>
      </c>
      <c r="H25" s="54">
        <v>29</v>
      </c>
      <c r="I25" s="53">
        <v>783</v>
      </c>
      <c r="J25" s="45">
        <f>652+66</f>
        <v>718</v>
      </c>
      <c r="K25" s="54">
        <v>901</v>
      </c>
      <c r="L25" s="78">
        <v>0</v>
      </c>
      <c r="M25" s="45">
        <v>144</v>
      </c>
      <c r="N25" s="54">
        <v>85</v>
      </c>
      <c r="O25" s="53">
        <v>1530</v>
      </c>
      <c r="P25" s="45">
        <f>78+34</f>
        <v>112</v>
      </c>
      <c r="Q25" s="54">
        <v>69</v>
      </c>
      <c r="R25" s="53">
        <v>1100</v>
      </c>
      <c r="S25" s="45">
        <v>3370</v>
      </c>
      <c r="T25" s="59">
        <v>3295</v>
      </c>
      <c r="U25" s="53">
        <v>0</v>
      </c>
      <c r="V25" s="45">
        <v>0</v>
      </c>
      <c r="W25" s="54">
        <v>0</v>
      </c>
      <c r="X25" s="56">
        <v>585</v>
      </c>
      <c r="Y25" s="45">
        <v>755</v>
      </c>
      <c r="Z25" s="54">
        <v>698</v>
      </c>
      <c r="AA25" s="53">
        <v>351</v>
      </c>
      <c r="AB25" s="45">
        <v>0</v>
      </c>
      <c r="AC25" s="54">
        <v>55</v>
      </c>
      <c r="AD25" s="78">
        <v>0</v>
      </c>
      <c r="AE25" s="45">
        <v>0</v>
      </c>
      <c r="AF25" s="54">
        <v>0</v>
      </c>
      <c r="AG25" s="56"/>
      <c r="AH25" s="45">
        <v>0</v>
      </c>
      <c r="AI25" s="54">
        <v>0</v>
      </c>
      <c r="AJ25" s="53">
        <v>240</v>
      </c>
      <c r="AK25" s="45">
        <f>338+79</f>
        <v>417</v>
      </c>
      <c r="AL25" s="54">
        <v>451</v>
      </c>
      <c r="AM25" s="53">
        <f>C25+F25+I25+L25+O25+R25+U25+X25+AA25+AD25+AG25+AJ25</f>
        <v>6479</v>
      </c>
      <c r="AN25" s="45">
        <f>D25+G25+J25+M25+P25+S25+V25+Y25+AB25+AE25+AH25+AK25</f>
        <v>5666</v>
      </c>
      <c r="AO25" s="54">
        <f>E25+H25+K25+N25+Q25+T25+W25+Z25+AC25+AF25+AI25+AL25</f>
        <v>5655</v>
      </c>
    </row>
    <row r="26" spans="1:41" ht="36" customHeight="1">
      <c r="A26" s="72">
        <v>20401</v>
      </c>
      <c r="B26" s="84" t="s">
        <v>36</v>
      </c>
      <c r="C26" s="45">
        <v>0</v>
      </c>
      <c r="D26" s="45">
        <v>6683</v>
      </c>
      <c r="E26" s="54">
        <v>0</v>
      </c>
      <c r="F26" s="56">
        <v>0</v>
      </c>
      <c r="G26" s="45">
        <v>0</v>
      </c>
      <c r="H26" s="54">
        <v>0</v>
      </c>
      <c r="I26" s="53">
        <v>32471</v>
      </c>
      <c r="J26" s="45">
        <v>30612</v>
      </c>
      <c r="K26" s="54">
        <v>27449</v>
      </c>
      <c r="L26" s="78">
        <v>0</v>
      </c>
      <c r="M26" s="45">
        <v>0</v>
      </c>
      <c r="N26" s="54">
        <v>0</v>
      </c>
      <c r="O26" s="53">
        <v>0</v>
      </c>
      <c r="P26" s="45">
        <v>0</v>
      </c>
      <c r="Q26" s="54">
        <v>0</v>
      </c>
      <c r="R26" s="53">
        <v>0</v>
      </c>
      <c r="S26" s="45">
        <v>59</v>
      </c>
      <c r="T26" s="59">
        <v>0</v>
      </c>
      <c r="U26" s="53">
        <v>0</v>
      </c>
      <c r="V26" s="45">
        <v>0</v>
      </c>
      <c r="W26" s="54">
        <v>0</v>
      </c>
      <c r="X26" s="56">
        <v>0</v>
      </c>
      <c r="Y26" s="45">
        <v>25</v>
      </c>
      <c r="Z26" s="54">
        <v>0</v>
      </c>
      <c r="AA26" s="53">
        <v>421</v>
      </c>
      <c r="AB26" s="45">
        <v>135</v>
      </c>
      <c r="AC26" s="54">
        <v>0</v>
      </c>
      <c r="AD26" s="78">
        <v>0</v>
      </c>
      <c r="AE26" s="45">
        <v>0</v>
      </c>
      <c r="AF26" s="54">
        <v>0</v>
      </c>
      <c r="AG26" s="56"/>
      <c r="AH26" s="45">
        <v>0</v>
      </c>
      <c r="AI26" s="54">
        <v>0</v>
      </c>
      <c r="AJ26" s="53">
        <v>250</v>
      </c>
      <c r="AK26" s="45">
        <v>14</v>
      </c>
      <c r="AL26" s="54">
        <v>0</v>
      </c>
      <c r="AM26" s="53">
        <f>C26+F26+I26+L26+O26+R26+U26+X26+AA26+AD26+AG26+AJ26</f>
        <v>33142</v>
      </c>
      <c r="AN26" s="45">
        <f>D26+G26+J26+M26+P26+S26+V26+Y26+AB26+AE26+AH26+AK26</f>
        <v>37528</v>
      </c>
      <c r="AO26" s="54">
        <f>E26+H26+K26+N26+Q26+T26+W26+Z26+AC26+AF26+AI26+AL26</f>
        <v>27449</v>
      </c>
    </row>
    <row r="27" spans="1:41" ht="43.5" customHeight="1">
      <c r="A27" s="80">
        <v>20402</v>
      </c>
      <c r="B27" s="85" t="s">
        <v>37</v>
      </c>
      <c r="C27" s="45">
        <v>2197</v>
      </c>
      <c r="D27" s="45">
        <f>2530+103+2494-1</f>
        <v>5126</v>
      </c>
      <c r="E27" s="54">
        <v>15241</v>
      </c>
      <c r="F27" s="56">
        <v>1</v>
      </c>
      <c r="G27" s="45">
        <v>3</v>
      </c>
      <c r="H27" s="54">
        <v>3</v>
      </c>
      <c r="I27" s="53">
        <v>0</v>
      </c>
      <c r="J27" s="45">
        <f>1954+30+300-1</f>
        <v>2283</v>
      </c>
      <c r="K27" s="54">
        <v>1010</v>
      </c>
      <c r="L27" s="78">
        <v>0</v>
      </c>
      <c r="M27" s="45">
        <f>6+64</f>
        <v>70</v>
      </c>
      <c r="N27" s="54">
        <v>70</v>
      </c>
      <c r="O27" s="53">
        <v>250</v>
      </c>
      <c r="P27" s="45">
        <f>92+10</f>
        <v>102</v>
      </c>
      <c r="Q27" s="54">
        <v>160</v>
      </c>
      <c r="R27" s="53">
        <v>980</v>
      </c>
      <c r="S27" s="45">
        <v>581</v>
      </c>
      <c r="T27" s="59">
        <v>628</v>
      </c>
      <c r="U27" s="53">
        <v>100</v>
      </c>
      <c r="V27" s="45">
        <v>0</v>
      </c>
      <c r="W27" s="54">
        <v>0</v>
      </c>
      <c r="X27" s="56">
        <v>241</v>
      </c>
      <c r="Y27" s="45">
        <v>69</v>
      </c>
      <c r="Z27" s="54">
        <v>78</v>
      </c>
      <c r="AA27" s="53">
        <v>240</v>
      </c>
      <c r="AB27" s="45">
        <v>314</v>
      </c>
      <c r="AC27" s="54">
        <v>602</v>
      </c>
      <c r="AD27" s="78">
        <v>0</v>
      </c>
      <c r="AE27" s="45">
        <v>0</v>
      </c>
      <c r="AF27" s="54">
        <v>0</v>
      </c>
      <c r="AG27" s="56"/>
      <c r="AH27" s="45">
        <v>0</v>
      </c>
      <c r="AI27" s="54">
        <v>0</v>
      </c>
      <c r="AJ27" s="53">
        <v>285</v>
      </c>
      <c r="AK27" s="45">
        <f>64+20+5</f>
        <v>89</v>
      </c>
      <c r="AL27" s="54">
        <v>102</v>
      </c>
      <c r="AM27" s="53">
        <f>C27+F27+I27+L27+O27+R27+U27+X27+AA27+AD27+AG27+AJ27</f>
        <v>4294</v>
      </c>
      <c r="AN27" s="45">
        <f>D27+G27+J27+M27+P27+S27+V27+Y27+AB27+AE27+AH27+AK27</f>
        <v>8637</v>
      </c>
      <c r="AO27" s="54">
        <f>E27+H27+K27+N27+Q27+T27+W27+Z27+AC27+AF27+AI27+AL27</f>
        <v>17894</v>
      </c>
    </row>
    <row r="28" spans="1:41" ht="27" customHeight="1">
      <c r="A28" s="86">
        <v>20500</v>
      </c>
      <c r="B28" s="87" t="s">
        <v>38</v>
      </c>
      <c r="C28" s="45">
        <v>200</v>
      </c>
      <c r="D28" s="45">
        <v>116</v>
      </c>
      <c r="E28" s="54">
        <v>52</v>
      </c>
      <c r="F28" s="56">
        <v>4</v>
      </c>
      <c r="G28" s="45">
        <v>2</v>
      </c>
      <c r="H28" s="54">
        <v>8</v>
      </c>
      <c r="I28" s="53">
        <v>2213</v>
      </c>
      <c r="J28" s="45">
        <f>1049+2+84-1</f>
        <v>1134</v>
      </c>
      <c r="K28" s="54">
        <v>0</v>
      </c>
      <c r="L28" s="77">
        <v>0</v>
      </c>
      <c r="M28" s="45">
        <v>250</v>
      </c>
      <c r="N28" s="54">
        <v>250</v>
      </c>
      <c r="O28" s="53">
        <v>350</v>
      </c>
      <c r="P28" s="45">
        <v>0</v>
      </c>
      <c r="Q28" s="54">
        <v>2</v>
      </c>
      <c r="R28" s="53">
        <v>164</v>
      </c>
      <c r="S28" s="45">
        <v>163</v>
      </c>
      <c r="T28" s="59">
        <v>154</v>
      </c>
      <c r="U28" s="53">
        <v>166</v>
      </c>
      <c r="V28" s="45">
        <v>0</v>
      </c>
      <c r="W28" s="54">
        <v>0</v>
      </c>
      <c r="X28" s="56">
        <v>0</v>
      </c>
      <c r="Y28" s="45">
        <v>27</v>
      </c>
      <c r="Z28" s="54">
        <v>27</v>
      </c>
      <c r="AA28" s="53">
        <v>131</v>
      </c>
      <c r="AB28" s="45">
        <v>262</v>
      </c>
      <c r="AC28" s="54">
        <v>250</v>
      </c>
      <c r="AD28" s="77">
        <v>0</v>
      </c>
      <c r="AE28" s="45">
        <v>0</v>
      </c>
      <c r="AF28" s="54">
        <v>0</v>
      </c>
      <c r="AG28" s="56"/>
      <c r="AH28" s="45">
        <v>3</v>
      </c>
      <c r="AI28" s="54">
        <v>0</v>
      </c>
      <c r="AJ28" s="53">
        <v>65</v>
      </c>
      <c r="AK28" s="45">
        <v>30</v>
      </c>
      <c r="AL28" s="54">
        <v>62</v>
      </c>
      <c r="AM28" s="53">
        <f>C28+F28+I28+L28+O28+R28+U28+X28+AA28+AD28+AG28+AJ28</f>
        <v>3293</v>
      </c>
      <c r="AN28" s="45">
        <f>D28+G28+J28+M28+P28+S28+V28+Y28+AB28+AE28+AH28+AK28</f>
        <v>1987</v>
      </c>
      <c r="AO28" s="54">
        <f>E28+H28+K28+N28+Q28+T28+W28+Z28+AC28+AF28+AI28+AL28</f>
        <v>805</v>
      </c>
    </row>
    <row r="29" spans="1:41" ht="12.75">
      <c r="A29" s="80">
        <v>20601</v>
      </c>
      <c r="B29" s="82" t="s">
        <v>39</v>
      </c>
      <c r="C29" s="45">
        <v>3991</v>
      </c>
      <c r="D29" s="45">
        <f>135+30+224+180+41+1457</f>
        <v>2067</v>
      </c>
      <c r="E29" s="54">
        <v>2067</v>
      </c>
      <c r="F29" s="56">
        <v>110</v>
      </c>
      <c r="G29" s="45">
        <f>28+60+31+165</f>
        <v>284</v>
      </c>
      <c r="H29" s="54">
        <v>284</v>
      </c>
      <c r="I29" s="53">
        <v>8133</v>
      </c>
      <c r="J29" s="45">
        <f>2778+2+2903+347</f>
        <v>6030</v>
      </c>
      <c r="K29" s="54">
        <v>8952</v>
      </c>
      <c r="L29" s="53">
        <v>279</v>
      </c>
      <c r="M29" s="45">
        <f>55+1+35+79+183</f>
        <v>353</v>
      </c>
      <c r="N29" s="54">
        <v>353</v>
      </c>
      <c r="O29" s="53">
        <v>350</v>
      </c>
      <c r="P29" s="45">
        <f>40+109+14+674+62</f>
        <v>899</v>
      </c>
      <c r="Q29" s="54">
        <v>899</v>
      </c>
      <c r="R29" s="53">
        <v>1074</v>
      </c>
      <c r="S29" s="45">
        <f>4255+1995</f>
        <v>6250</v>
      </c>
      <c r="T29" s="59">
        <v>7863</v>
      </c>
      <c r="U29" s="53">
        <v>0</v>
      </c>
      <c r="V29" s="45">
        <v>18</v>
      </c>
      <c r="W29" s="54">
        <v>0</v>
      </c>
      <c r="X29" s="56">
        <v>511</v>
      </c>
      <c r="Y29" s="45">
        <f>121+613</f>
        <v>734</v>
      </c>
      <c r="Z29" s="54">
        <v>734</v>
      </c>
      <c r="AA29" s="53">
        <v>820</v>
      </c>
      <c r="AB29" s="45">
        <f>290+407+1539</f>
        <v>2236</v>
      </c>
      <c r="AC29" s="54">
        <v>2236</v>
      </c>
      <c r="AD29" s="53">
        <v>250</v>
      </c>
      <c r="AE29" s="45">
        <f>40+408+1296</f>
        <v>1744</v>
      </c>
      <c r="AF29" s="54">
        <v>1744</v>
      </c>
      <c r="AG29" s="56">
        <v>304</v>
      </c>
      <c r="AH29" s="45">
        <f>10-293</f>
        <v>-283</v>
      </c>
      <c r="AI29" s="54">
        <v>104</v>
      </c>
      <c r="AJ29" s="53">
        <v>414</v>
      </c>
      <c r="AK29" s="45">
        <f>506+100+5+123-7+250+322+3930+3334-61+6</f>
        <v>8508</v>
      </c>
      <c r="AL29" s="54">
        <v>2690</v>
      </c>
      <c r="AM29" s="53">
        <f>C29+F29+I29+L29+O29+R29+U29+X29+AA29+AD29+AG29+AJ29</f>
        <v>16236</v>
      </c>
      <c r="AN29" s="45">
        <f>D29+G29+J29+M29+P29+S29+V29+Y29+AB29+AE29+AH29+AK29</f>
        <v>28840</v>
      </c>
      <c r="AO29" s="54">
        <f>E29+H29+K29+N29+Q29+T29+W29+Z29+AC29+AF29+AI29+AL29</f>
        <v>27926</v>
      </c>
    </row>
    <row r="30" spans="1:41" ht="12.75">
      <c r="A30" s="80">
        <v>20602</v>
      </c>
      <c r="B30" s="82" t="s">
        <v>40</v>
      </c>
      <c r="C30" s="45">
        <v>2728</v>
      </c>
      <c r="D30" s="45">
        <v>183</v>
      </c>
      <c r="E30" s="54">
        <v>183</v>
      </c>
      <c r="F30" s="56">
        <v>217</v>
      </c>
      <c r="G30" s="45">
        <v>0</v>
      </c>
      <c r="H30" s="54">
        <v>0</v>
      </c>
      <c r="I30" s="53">
        <v>4708</v>
      </c>
      <c r="J30" s="45">
        <v>3071</v>
      </c>
      <c r="K30" s="54">
        <v>5695</v>
      </c>
      <c r="L30" s="53">
        <v>253</v>
      </c>
      <c r="M30" s="45">
        <v>0</v>
      </c>
      <c r="N30" s="54">
        <v>0</v>
      </c>
      <c r="O30" s="53">
        <v>280</v>
      </c>
      <c r="P30" s="45">
        <v>408</v>
      </c>
      <c r="Q30" s="54">
        <v>408</v>
      </c>
      <c r="R30" s="53">
        <v>888</v>
      </c>
      <c r="S30" s="45">
        <f>142+1000</f>
        <v>1142</v>
      </c>
      <c r="T30" s="59">
        <v>3142</v>
      </c>
      <c r="U30" s="53">
        <v>0</v>
      </c>
      <c r="V30" s="45">
        <v>0</v>
      </c>
      <c r="W30" s="54">
        <v>0</v>
      </c>
      <c r="X30" s="56">
        <v>520</v>
      </c>
      <c r="Y30" s="45">
        <v>808</v>
      </c>
      <c r="Z30" s="54">
        <v>808</v>
      </c>
      <c r="AA30" s="53">
        <v>980</v>
      </c>
      <c r="AB30" s="45">
        <f>224+407</f>
        <v>631</v>
      </c>
      <c r="AC30" s="54">
        <v>631</v>
      </c>
      <c r="AD30" s="53">
        <v>298</v>
      </c>
      <c r="AE30" s="45">
        <v>0</v>
      </c>
      <c r="AF30" s="54">
        <v>0</v>
      </c>
      <c r="AG30" s="56">
        <v>220</v>
      </c>
      <c r="AH30" s="45">
        <v>57</v>
      </c>
      <c r="AI30" s="54">
        <v>57</v>
      </c>
      <c r="AJ30" s="53">
        <v>20</v>
      </c>
      <c r="AK30" s="45">
        <f>42+24+100</f>
        <v>166</v>
      </c>
      <c r="AL30" s="54">
        <v>202</v>
      </c>
      <c r="AM30" s="53">
        <f>C30+F30+I30+L30+O30+R30+U30+X30+AA30+AD30+AG30+AJ30</f>
        <v>11112</v>
      </c>
      <c r="AN30" s="45">
        <f>D30+G30+J30+M30+P30+S30+V30+Y30+AB30+AE30+AH30+AK30</f>
        <v>6466</v>
      </c>
      <c r="AO30" s="54">
        <f>E30+H30+K30+N30+Q30+T30+W30+Z30+AC30+AF30+AI30+AL30</f>
        <v>11126</v>
      </c>
    </row>
    <row r="31" spans="1:41" ht="39.75" customHeight="1">
      <c r="A31" s="88">
        <v>20603</v>
      </c>
      <c r="B31" s="89" t="s">
        <v>41</v>
      </c>
      <c r="C31" s="45">
        <v>2850</v>
      </c>
      <c r="D31" s="45">
        <v>93</v>
      </c>
      <c r="E31" s="54">
        <v>93</v>
      </c>
      <c r="F31" s="56">
        <v>64</v>
      </c>
      <c r="G31" s="45">
        <v>0</v>
      </c>
      <c r="H31" s="54">
        <v>0</v>
      </c>
      <c r="I31" s="53">
        <v>2349</v>
      </c>
      <c r="J31" s="45">
        <v>850</v>
      </c>
      <c r="K31" s="54">
        <v>1915</v>
      </c>
      <c r="L31" s="53">
        <v>0</v>
      </c>
      <c r="M31" s="45">
        <v>0</v>
      </c>
      <c r="N31" s="54">
        <v>0</v>
      </c>
      <c r="O31" s="53">
        <v>220</v>
      </c>
      <c r="P31" s="45">
        <v>408</v>
      </c>
      <c r="Q31" s="54">
        <v>408</v>
      </c>
      <c r="R31" s="53">
        <v>812</v>
      </c>
      <c r="S31" s="45">
        <v>801</v>
      </c>
      <c r="T31" s="59">
        <v>2731</v>
      </c>
      <c r="U31" s="53">
        <v>0</v>
      </c>
      <c r="V31" s="45">
        <v>0</v>
      </c>
      <c r="W31" s="54">
        <v>0</v>
      </c>
      <c r="X31" s="56">
        <v>358</v>
      </c>
      <c r="Y31" s="45">
        <v>441</v>
      </c>
      <c r="Z31" s="54">
        <v>441</v>
      </c>
      <c r="AA31" s="53">
        <v>965</v>
      </c>
      <c r="AB31" s="45">
        <v>310</v>
      </c>
      <c r="AC31" s="54">
        <v>410</v>
      </c>
      <c r="AD31" s="53">
        <v>38</v>
      </c>
      <c r="AE31" s="45">
        <v>0</v>
      </c>
      <c r="AF31" s="54">
        <v>0</v>
      </c>
      <c r="AG31" s="56">
        <v>65</v>
      </c>
      <c r="AH31" s="45">
        <v>34</v>
      </c>
      <c r="AI31" s="54">
        <v>34</v>
      </c>
      <c r="AJ31" s="53">
        <v>280</v>
      </c>
      <c r="AK31" s="45">
        <v>93</v>
      </c>
      <c r="AL31" s="54">
        <v>190</v>
      </c>
      <c r="AM31" s="53">
        <f>C31+F31+I31+L31+O31+R31+U31+X31+AA31+AD31+AG31+AJ31</f>
        <v>8001</v>
      </c>
      <c r="AN31" s="45">
        <f>D31+G31+J31+M31+P31+S31+V31+Y31+AB31+AE31+AH31+AK31</f>
        <v>3030</v>
      </c>
      <c r="AO31" s="54">
        <f>E31+H31+K31+N31+Q31+T31+W31+Z31+AC31+AF31+AI31+AL31</f>
        <v>6222</v>
      </c>
    </row>
    <row r="32" spans="1:41" ht="12.75">
      <c r="A32" s="90">
        <v>20700</v>
      </c>
      <c r="B32" s="91" t="s">
        <v>42</v>
      </c>
      <c r="C32" s="45">
        <v>0</v>
      </c>
      <c r="D32" s="45"/>
      <c r="E32" s="54">
        <v>0</v>
      </c>
      <c r="F32" s="56">
        <v>0</v>
      </c>
      <c r="G32" s="45"/>
      <c r="H32" s="54">
        <v>0</v>
      </c>
      <c r="I32" s="53">
        <v>2858</v>
      </c>
      <c r="J32" s="45">
        <v>3020</v>
      </c>
      <c r="K32" s="54">
        <v>3623</v>
      </c>
      <c r="L32" s="53">
        <v>0</v>
      </c>
      <c r="M32" s="45">
        <v>0</v>
      </c>
      <c r="N32" s="54">
        <v>0</v>
      </c>
      <c r="O32" s="53">
        <v>200</v>
      </c>
      <c r="P32" s="45">
        <v>0</v>
      </c>
      <c r="Q32" s="54">
        <v>0</v>
      </c>
      <c r="R32" s="53">
        <v>90</v>
      </c>
      <c r="S32" s="45">
        <v>0</v>
      </c>
      <c r="T32" s="59">
        <v>0</v>
      </c>
      <c r="U32" s="53">
        <v>72</v>
      </c>
      <c r="V32" s="45">
        <v>0</v>
      </c>
      <c r="W32" s="54">
        <v>0</v>
      </c>
      <c r="X32" s="56">
        <v>0</v>
      </c>
      <c r="Y32" s="45"/>
      <c r="Z32" s="54">
        <v>0</v>
      </c>
      <c r="AA32" s="53">
        <v>480</v>
      </c>
      <c r="AB32" s="45"/>
      <c r="AC32" s="54">
        <v>0</v>
      </c>
      <c r="AD32" s="53">
        <v>0</v>
      </c>
      <c r="AE32" s="45">
        <v>0</v>
      </c>
      <c r="AF32" s="54">
        <v>0</v>
      </c>
      <c r="AG32" s="56">
        <v>0</v>
      </c>
      <c r="AH32" s="45"/>
      <c r="AI32" s="54">
        <v>0</v>
      </c>
      <c r="AJ32" s="53">
        <v>250</v>
      </c>
      <c r="AK32" s="45"/>
      <c r="AL32" s="54">
        <v>0</v>
      </c>
      <c r="AM32" s="53">
        <f>C32+F32+I32+L32+O32+R32+U32+X32+AA32+AD32+AG32+AJ32</f>
        <v>3950</v>
      </c>
      <c r="AN32" s="45">
        <f>D32+G32+J32+M32+P32+S32+V32+Y32+AB32+AE32+AH32+AK32</f>
        <v>3020</v>
      </c>
      <c r="AO32" s="54">
        <f>E32+H32+K32+N32+Q32+T32+W32+Z32+AC32+AF32+AI32+AL32</f>
        <v>3623</v>
      </c>
    </row>
    <row r="33" spans="1:41" ht="27.75" customHeight="1">
      <c r="A33" s="80">
        <v>20801</v>
      </c>
      <c r="B33" s="92" t="s">
        <v>43</v>
      </c>
      <c r="C33" s="45">
        <v>200</v>
      </c>
      <c r="D33" s="45">
        <v>1062</v>
      </c>
      <c r="E33" s="54">
        <v>1087</v>
      </c>
      <c r="F33" s="56">
        <v>0</v>
      </c>
      <c r="G33" s="45">
        <f>4</f>
        <v>4</v>
      </c>
      <c r="H33" s="54">
        <v>2</v>
      </c>
      <c r="I33" s="53">
        <v>0</v>
      </c>
      <c r="J33" s="45">
        <f>3487+69+7</f>
        <v>3563</v>
      </c>
      <c r="K33" s="54">
        <v>4364</v>
      </c>
      <c r="L33" s="53">
        <v>0</v>
      </c>
      <c r="M33" s="45">
        <v>54</v>
      </c>
      <c r="N33" s="54">
        <v>54</v>
      </c>
      <c r="O33" s="53">
        <v>200</v>
      </c>
      <c r="P33" s="45">
        <f>3+4-2</f>
        <v>5</v>
      </c>
      <c r="Q33" s="54">
        <v>27</v>
      </c>
      <c r="R33" s="53">
        <v>850</v>
      </c>
      <c r="S33" s="45">
        <v>748</v>
      </c>
      <c r="T33" s="59">
        <v>872</v>
      </c>
      <c r="U33" s="53">
        <v>0</v>
      </c>
      <c r="V33" s="45">
        <v>0</v>
      </c>
      <c r="W33" s="54">
        <v>0</v>
      </c>
      <c r="X33" s="56">
        <v>159</v>
      </c>
      <c r="Y33" s="45">
        <v>121</v>
      </c>
      <c r="Z33" s="54">
        <v>96</v>
      </c>
      <c r="AA33" s="53">
        <v>620</v>
      </c>
      <c r="AB33" s="45">
        <v>129</v>
      </c>
      <c r="AC33" s="54">
        <v>266</v>
      </c>
      <c r="AD33" s="53">
        <v>0</v>
      </c>
      <c r="AE33" s="45">
        <v>0</v>
      </c>
      <c r="AF33" s="54">
        <v>0</v>
      </c>
      <c r="AG33" s="56">
        <v>35</v>
      </c>
      <c r="AH33" s="45">
        <v>41</v>
      </c>
      <c r="AI33" s="54">
        <v>1</v>
      </c>
      <c r="AJ33" s="53">
        <v>398</v>
      </c>
      <c r="AK33" s="45">
        <f>274+66+22</f>
        <v>362</v>
      </c>
      <c r="AL33" s="54">
        <v>250</v>
      </c>
      <c r="AM33" s="53">
        <f>C33+F33+I33+L33+O33+R33+U33+X33+AA33+AD33+AG33+AJ33</f>
        <v>2462</v>
      </c>
      <c r="AN33" s="45">
        <f>D33+G33+J33+M33+P33+S33+V33+Y33+AB33+AE33+AH33+AK33</f>
        <v>6089</v>
      </c>
      <c r="AO33" s="54">
        <f>E33+H33+K33+N33+Q33+T33+W33+Z33+AC33+AF33+AI33+AL33</f>
        <v>7019</v>
      </c>
    </row>
    <row r="34" spans="1:41" ht="39" customHeight="1">
      <c r="A34" s="80">
        <v>20802</v>
      </c>
      <c r="B34" s="92" t="s">
        <v>44</v>
      </c>
      <c r="C34" s="45">
        <v>0</v>
      </c>
      <c r="D34" s="45">
        <v>2</v>
      </c>
      <c r="E34" s="54">
        <v>2</v>
      </c>
      <c r="F34" s="56">
        <v>9</v>
      </c>
      <c r="G34" s="45">
        <f>2-1</f>
        <v>1</v>
      </c>
      <c r="H34" s="54">
        <v>5</v>
      </c>
      <c r="I34" s="53">
        <v>0</v>
      </c>
      <c r="J34" s="45">
        <f>125+7</f>
        <v>132</v>
      </c>
      <c r="K34" s="54">
        <v>103</v>
      </c>
      <c r="L34" s="53">
        <v>0</v>
      </c>
      <c r="M34" s="45">
        <v>11</v>
      </c>
      <c r="N34" s="54">
        <v>16</v>
      </c>
      <c r="O34" s="53">
        <v>211</v>
      </c>
      <c r="P34" s="45">
        <f>10+1</f>
        <v>11</v>
      </c>
      <c r="Q34" s="54">
        <v>39</v>
      </c>
      <c r="R34" s="53">
        <v>600</v>
      </c>
      <c r="S34" s="45">
        <v>759</v>
      </c>
      <c r="T34" s="59">
        <v>758</v>
      </c>
      <c r="U34" s="53">
        <v>0</v>
      </c>
      <c r="V34" s="45">
        <v>0</v>
      </c>
      <c r="W34" s="54">
        <v>0</v>
      </c>
      <c r="X34" s="56">
        <v>190</v>
      </c>
      <c r="Y34" s="45">
        <v>150</v>
      </c>
      <c r="Z34" s="54">
        <v>150</v>
      </c>
      <c r="AA34" s="53">
        <v>384</v>
      </c>
      <c r="AB34" s="45">
        <v>57</v>
      </c>
      <c r="AC34" s="54">
        <v>157</v>
      </c>
      <c r="AD34" s="53">
        <v>0</v>
      </c>
      <c r="AE34" s="45">
        <v>0</v>
      </c>
      <c r="AF34" s="54">
        <v>0</v>
      </c>
      <c r="AG34" s="56">
        <v>120</v>
      </c>
      <c r="AH34" s="45">
        <v>0</v>
      </c>
      <c r="AI34" s="54">
        <v>0</v>
      </c>
      <c r="AJ34" s="53">
        <v>205</v>
      </c>
      <c r="AK34" s="45">
        <f>75+33</f>
        <v>108</v>
      </c>
      <c r="AL34" s="54">
        <v>84</v>
      </c>
      <c r="AM34" s="53">
        <f>C34+F34+I34+L34+O34+R34+U34+X34+AA34+AD34+AG34+AJ34</f>
        <v>1719</v>
      </c>
      <c r="AN34" s="45">
        <f>D34+G34+J34+M34+P34+S34+V34+Y34+AB34+AE34+AH34+AK34</f>
        <v>1231</v>
      </c>
      <c r="AO34" s="54">
        <f>E34+H34+K34+N34+Q34+T34+W34+Z34+AC34+AF34+AI34+AL34</f>
        <v>1314</v>
      </c>
    </row>
    <row r="35" spans="1:41" ht="12.75">
      <c r="A35" s="93">
        <v>20803</v>
      </c>
      <c r="B35" s="94" t="s">
        <v>45</v>
      </c>
      <c r="C35" s="45">
        <v>250</v>
      </c>
      <c r="D35" s="45">
        <v>199</v>
      </c>
      <c r="E35" s="54">
        <v>199</v>
      </c>
      <c r="F35" s="56">
        <v>6</v>
      </c>
      <c r="G35" s="45">
        <f>9</f>
        <v>9</v>
      </c>
      <c r="H35" s="54">
        <v>9</v>
      </c>
      <c r="I35" s="53">
        <v>0</v>
      </c>
      <c r="J35" s="45">
        <f>555+34</f>
        <v>589</v>
      </c>
      <c r="K35" s="54">
        <v>0</v>
      </c>
      <c r="L35" s="53">
        <v>0</v>
      </c>
      <c r="M35" s="45">
        <v>18</v>
      </c>
      <c r="N35" s="54">
        <v>18</v>
      </c>
      <c r="O35" s="53">
        <v>234</v>
      </c>
      <c r="P35" s="45">
        <f>24+3</f>
        <v>27</v>
      </c>
      <c r="Q35" s="54">
        <v>27</v>
      </c>
      <c r="R35" s="53">
        <v>700</v>
      </c>
      <c r="S35" s="45">
        <f>2888+1</f>
        <v>2889</v>
      </c>
      <c r="T35" s="59">
        <v>2889</v>
      </c>
      <c r="U35" s="53">
        <v>0</v>
      </c>
      <c r="V35" s="45">
        <v>0</v>
      </c>
      <c r="W35" s="54">
        <v>0</v>
      </c>
      <c r="X35" s="56">
        <v>167</v>
      </c>
      <c r="Y35" s="45">
        <f>103-1</f>
        <v>102</v>
      </c>
      <c r="Z35" s="54">
        <v>102</v>
      </c>
      <c r="AA35" s="53">
        <v>296</v>
      </c>
      <c r="AB35" s="45"/>
      <c r="AC35" s="54">
        <v>0</v>
      </c>
      <c r="AD35" s="53">
        <v>0</v>
      </c>
      <c r="AE35" s="45">
        <v>0</v>
      </c>
      <c r="AF35" s="54">
        <v>0</v>
      </c>
      <c r="AG35" s="56">
        <v>190</v>
      </c>
      <c r="AH35" s="45">
        <v>4</v>
      </c>
      <c r="AI35" s="54">
        <v>4</v>
      </c>
      <c r="AJ35" s="53">
        <v>189</v>
      </c>
      <c r="AK35" s="45">
        <f>2+200+43</f>
        <v>245</v>
      </c>
      <c r="AL35" s="54">
        <v>345</v>
      </c>
      <c r="AM35" s="53">
        <f>C35+F35+I35+L35+O35+R35+U35+X35+AA35+AD35+AG35+AJ35</f>
        <v>2032</v>
      </c>
      <c r="AN35" s="45">
        <f>D35+G35+J35+M35+P35+S35+V35+Y35+AB35+AE35+AH35+AK35</f>
        <v>4082</v>
      </c>
      <c r="AO35" s="54">
        <f>E35+H35+K35+N35+Q35+T35+W35+Z35+AC35+AF35+AI35+AL35</f>
        <v>3593</v>
      </c>
    </row>
    <row r="36" spans="1:41" ht="28.5" customHeight="1">
      <c r="A36" s="72">
        <v>20804</v>
      </c>
      <c r="B36" s="95" t="s">
        <v>46</v>
      </c>
      <c r="C36" s="45">
        <v>574</v>
      </c>
      <c r="D36" s="45">
        <v>191</v>
      </c>
      <c r="E36" s="54">
        <v>191</v>
      </c>
      <c r="F36" s="56">
        <v>0</v>
      </c>
      <c r="G36" s="45">
        <v>0</v>
      </c>
      <c r="H36" s="54">
        <v>0</v>
      </c>
      <c r="I36" s="53">
        <v>3972</v>
      </c>
      <c r="J36" s="45">
        <f>1531+30</f>
        <v>1561</v>
      </c>
      <c r="K36" s="54">
        <v>8860</v>
      </c>
      <c r="L36" s="53">
        <v>0</v>
      </c>
      <c r="M36" s="45">
        <v>5</v>
      </c>
      <c r="N36" s="54">
        <v>5</v>
      </c>
      <c r="O36" s="53">
        <v>179</v>
      </c>
      <c r="P36" s="45">
        <v>3</v>
      </c>
      <c r="Q36" s="54">
        <v>3</v>
      </c>
      <c r="R36" s="53">
        <v>307</v>
      </c>
      <c r="S36" s="45">
        <v>0</v>
      </c>
      <c r="T36" s="59">
        <v>0</v>
      </c>
      <c r="U36" s="53">
        <v>0</v>
      </c>
      <c r="V36" s="45">
        <v>0</v>
      </c>
      <c r="W36" s="54">
        <v>0</v>
      </c>
      <c r="X36" s="56">
        <v>0</v>
      </c>
      <c r="Y36" s="45">
        <v>0</v>
      </c>
      <c r="Z36" s="54">
        <v>0</v>
      </c>
      <c r="AA36" s="53">
        <v>424</v>
      </c>
      <c r="AB36" s="45">
        <v>0</v>
      </c>
      <c r="AC36" s="54">
        <v>120</v>
      </c>
      <c r="AD36" s="53">
        <v>0</v>
      </c>
      <c r="AE36" s="45">
        <v>0</v>
      </c>
      <c r="AF36" s="54">
        <v>0</v>
      </c>
      <c r="AG36" s="56">
        <v>0</v>
      </c>
      <c r="AH36" s="45">
        <v>0</v>
      </c>
      <c r="AI36" s="54">
        <v>0</v>
      </c>
      <c r="AJ36" s="53">
        <v>175</v>
      </c>
      <c r="AK36" s="45">
        <v>599</v>
      </c>
      <c r="AL36" s="54">
        <v>799</v>
      </c>
      <c r="AM36" s="53">
        <f>C36+F36+I36+L36+O36+R36+U36+X36+AA36+AD36+AG36+AJ36</f>
        <v>5631</v>
      </c>
      <c r="AN36" s="45">
        <f>D36+G36+J36+M36+P36+S36+V36+Y36+AB36+AE36+AH36+AK36</f>
        <v>2359</v>
      </c>
      <c r="AO36" s="54">
        <f>E36+H36+K36+N36+Q36+T36+W36+Z36+AC36+AF36+AI36+AL36</f>
        <v>9978</v>
      </c>
    </row>
    <row r="37" spans="1:41" ht="27.75" customHeight="1">
      <c r="A37" s="80">
        <v>20805</v>
      </c>
      <c r="B37" s="92" t="s">
        <v>47</v>
      </c>
      <c r="C37" s="45">
        <v>320</v>
      </c>
      <c r="D37" s="45">
        <v>47</v>
      </c>
      <c r="E37" s="54">
        <v>47</v>
      </c>
      <c r="F37" s="56">
        <v>24</v>
      </c>
      <c r="G37" s="45">
        <v>0</v>
      </c>
      <c r="H37" s="54">
        <v>0</v>
      </c>
      <c r="I37" s="53">
        <v>0</v>
      </c>
      <c r="J37" s="45">
        <v>164</v>
      </c>
      <c r="K37" s="54">
        <v>0</v>
      </c>
      <c r="L37" s="53">
        <v>0</v>
      </c>
      <c r="M37" s="45">
        <f>152</f>
        <v>152</v>
      </c>
      <c r="N37" s="54">
        <v>152</v>
      </c>
      <c r="O37" s="53">
        <v>120</v>
      </c>
      <c r="P37" s="45">
        <f>39+13</f>
        <v>52</v>
      </c>
      <c r="Q37" s="54">
        <v>52</v>
      </c>
      <c r="R37" s="53">
        <v>890</v>
      </c>
      <c r="S37" s="45">
        <v>599</v>
      </c>
      <c r="T37" s="59">
        <v>599</v>
      </c>
      <c r="U37" s="53">
        <v>0</v>
      </c>
      <c r="V37" s="45">
        <v>0</v>
      </c>
      <c r="W37" s="54">
        <v>0</v>
      </c>
      <c r="X37" s="56">
        <v>200</v>
      </c>
      <c r="Y37" s="45">
        <v>138</v>
      </c>
      <c r="Z37" s="54">
        <v>138</v>
      </c>
      <c r="AA37" s="53">
        <v>381</v>
      </c>
      <c r="AB37" s="45">
        <v>0</v>
      </c>
      <c r="AC37" s="54">
        <v>60</v>
      </c>
      <c r="AD37" s="53">
        <v>0</v>
      </c>
      <c r="AE37" s="45">
        <v>0</v>
      </c>
      <c r="AF37" s="54">
        <v>0</v>
      </c>
      <c r="AG37" s="56">
        <v>145</v>
      </c>
      <c r="AH37" s="45">
        <v>0</v>
      </c>
      <c r="AI37" s="54">
        <v>0</v>
      </c>
      <c r="AJ37" s="53">
        <v>410</v>
      </c>
      <c r="AK37" s="45">
        <f>49+30</f>
        <v>79</v>
      </c>
      <c r="AL37" s="54">
        <v>82</v>
      </c>
      <c r="AM37" s="53">
        <f>C37+F37+I37+L37+O37+R37+U37+X37+AA37+AD37+AG37+AJ37</f>
        <v>2490</v>
      </c>
      <c r="AN37" s="45">
        <f>D37+G37+J37+M37+P37+S37+V37+Y37+AB37+AE37+AH37+AK37</f>
        <v>1231</v>
      </c>
      <c r="AO37" s="54">
        <f>E37+H37+K37+N37+Q37+T37+W37+Z37+AC37+AF37+AI37+AL37</f>
        <v>1130</v>
      </c>
    </row>
    <row r="38" spans="1:41" ht="12.75">
      <c r="A38" s="80">
        <v>20806</v>
      </c>
      <c r="B38" s="96" t="s">
        <v>48</v>
      </c>
      <c r="C38" s="45">
        <v>0</v>
      </c>
      <c r="D38" s="45">
        <v>0</v>
      </c>
      <c r="E38" s="54">
        <v>0</v>
      </c>
      <c r="F38" s="56">
        <v>0</v>
      </c>
      <c r="G38" s="45">
        <v>0</v>
      </c>
      <c r="H38" s="54">
        <v>0</v>
      </c>
      <c r="I38" s="53">
        <v>0</v>
      </c>
      <c r="J38" s="45">
        <f>99+74</f>
        <v>173</v>
      </c>
      <c r="K38" s="54">
        <v>0</v>
      </c>
      <c r="L38" s="53">
        <v>0</v>
      </c>
      <c r="M38" s="45">
        <v>0</v>
      </c>
      <c r="N38" s="54">
        <v>0</v>
      </c>
      <c r="O38" s="53">
        <v>0</v>
      </c>
      <c r="P38" s="45">
        <v>0</v>
      </c>
      <c r="Q38" s="54">
        <v>0</v>
      </c>
      <c r="R38" s="53">
        <v>0</v>
      </c>
      <c r="S38" s="45">
        <v>0</v>
      </c>
      <c r="T38" s="59">
        <v>0</v>
      </c>
      <c r="U38" s="53">
        <v>0</v>
      </c>
      <c r="V38" s="45">
        <v>0</v>
      </c>
      <c r="W38" s="54">
        <v>0</v>
      </c>
      <c r="X38" s="56">
        <v>0</v>
      </c>
      <c r="Y38" s="45">
        <v>0</v>
      </c>
      <c r="Z38" s="54">
        <v>0</v>
      </c>
      <c r="AA38" s="53">
        <v>0</v>
      </c>
      <c r="AB38" s="45">
        <v>0</v>
      </c>
      <c r="AC38" s="54">
        <v>0</v>
      </c>
      <c r="AD38" s="53">
        <v>0</v>
      </c>
      <c r="AE38" s="45">
        <v>0</v>
      </c>
      <c r="AF38" s="54">
        <v>0</v>
      </c>
      <c r="AG38" s="56">
        <v>0</v>
      </c>
      <c r="AH38" s="45">
        <v>0</v>
      </c>
      <c r="AI38" s="54">
        <v>0</v>
      </c>
      <c r="AJ38" s="53">
        <v>0</v>
      </c>
      <c r="AK38" s="45">
        <v>0</v>
      </c>
      <c r="AL38" s="54">
        <v>0</v>
      </c>
      <c r="AM38" s="53">
        <f>C38+F38+I38+L38+O38+R38+U38+X38+AA38+AD38+AG38+AJ38</f>
        <v>0</v>
      </c>
      <c r="AN38" s="45">
        <f>D38+G38+J38+M38+P38+S38+V38+Y38+AB38+AE38+AH38+AK38</f>
        <v>173</v>
      </c>
      <c r="AO38" s="54">
        <f>E38+H38+K38+N38+Q38+T38+W38+Z38+AC38+AF38+AI38+AL38</f>
        <v>0</v>
      </c>
    </row>
    <row r="39" spans="1:41" ht="24.75" customHeight="1">
      <c r="A39" s="80">
        <v>20807</v>
      </c>
      <c r="B39" s="92" t="s">
        <v>49</v>
      </c>
      <c r="C39" s="45">
        <v>0</v>
      </c>
      <c r="D39" s="45">
        <v>0</v>
      </c>
      <c r="E39" s="54">
        <v>0</v>
      </c>
      <c r="F39" s="56">
        <v>0</v>
      </c>
      <c r="G39" s="45">
        <v>0</v>
      </c>
      <c r="H39" s="54">
        <v>0</v>
      </c>
      <c r="I39" s="53">
        <v>0</v>
      </c>
      <c r="J39" s="45">
        <v>0</v>
      </c>
      <c r="K39" s="54">
        <v>0</v>
      </c>
      <c r="L39" s="53">
        <v>0</v>
      </c>
      <c r="M39" s="45">
        <v>0</v>
      </c>
      <c r="N39" s="54">
        <v>0</v>
      </c>
      <c r="O39" s="53">
        <v>0</v>
      </c>
      <c r="P39" s="45">
        <v>0</v>
      </c>
      <c r="Q39" s="54">
        <v>0</v>
      </c>
      <c r="R39" s="53">
        <v>0</v>
      </c>
      <c r="S39" s="45">
        <v>0</v>
      </c>
      <c r="T39" s="59">
        <v>0</v>
      </c>
      <c r="U39" s="53">
        <v>0</v>
      </c>
      <c r="V39" s="45">
        <v>0</v>
      </c>
      <c r="W39" s="54">
        <v>0</v>
      </c>
      <c r="X39" s="56">
        <v>0</v>
      </c>
      <c r="Y39" s="45">
        <v>0</v>
      </c>
      <c r="Z39" s="54">
        <v>0</v>
      </c>
      <c r="AA39" s="53">
        <v>0</v>
      </c>
      <c r="AB39" s="45">
        <v>0</v>
      </c>
      <c r="AC39" s="54">
        <v>0</v>
      </c>
      <c r="AD39" s="53">
        <v>0</v>
      </c>
      <c r="AE39" s="45">
        <v>0</v>
      </c>
      <c r="AF39" s="54">
        <v>0</v>
      </c>
      <c r="AG39" s="56">
        <v>0</v>
      </c>
      <c r="AH39" s="45">
        <v>0</v>
      </c>
      <c r="AI39" s="54">
        <v>0</v>
      </c>
      <c r="AJ39" s="53">
        <v>0</v>
      </c>
      <c r="AK39" s="45">
        <v>0</v>
      </c>
      <c r="AL39" s="54">
        <v>0</v>
      </c>
      <c r="AM39" s="53">
        <f>C39+F39+I39+L39+O39+R39+U39+X39+AA39+AD39+AG39+AJ39</f>
        <v>0</v>
      </c>
      <c r="AN39" s="45">
        <f>D39+G39+J39+M39+P39+S39+V39+Y39+AB39+AE39+AH39+AK39</f>
        <v>0</v>
      </c>
      <c r="AO39" s="54">
        <f>E39+H39+K39+N39+Q39+T39+W39+Z39+AC39+AF39+AI39+AL39</f>
        <v>0</v>
      </c>
    </row>
    <row r="40" spans="1:41" ht="28.5" customHeight="1">
      <c r="A40" s="93">
        <v>20808</v>
      </c>
      <c r="B40" s="97" t="s">
        <v>50</v>
      </c>
      <c r="C40" s="45">
        <v>0</v>
      </c>
      <c r="D40" s="45">
        <v>0</v>
      </c>
      <c r="E40" s="54">
        <v>0</v>
      </c>
      <c r="F40" s="56">
        <v>0</v>
      </c>
      <c r="G40" s="45">
        <v>0</v>
      </c>
      <c r="H40" s="54">
        <v>0</v>
      </c>
      <c r="I40" s="53">
        <v>0</v>
      </c>
      <c r="J40" s="45">
        <v>0</v>
      </c>
      <c r="K40" s="54">
        <v>0</v>
      </c>
      <c r="L40" s="53">
        <v>0</v>
      </c>
      <c r="M40" s="45">
        <v>0</v>
      </c>
      <c r="N40" s="54">
        <v>0</v>
      </c>
      <c r="O40" s="53">
        <v>0</v>
      </c>
      <c r="P40" s="45">
        <v>0</v>
      </c>
      <c r="Q40" s="54">
        <v>0</v>
      </c>
      <c r="R40" s="53">
        <v>0</v>
      </c>
      <c r="S40" s="45">
        <v>0</v>
      </c>
      <c r="T40" s="59">
        <v>0</v>
      </c>
      <c r="U40" s="53">
        <v>0</v>
      </c>
      <c r="V40" s="45">
        <v>0</v>
      </c>
      <c r="W40" s="54">
        <v>0</v>
      </c>
      <c r="X40" s="56">
        <v>0</v>
      </c>
      <c r="Y40" s="45">
        <v>0</v>
      </c>
      <c r="Z40" s="54">
        <v>0</v>
      </c>
      <c r="AA40" s="53">
        <v>0</v>
      </c>
      <c r="AB40" s="45">
        <v>0</v>
      </c>
      <c r="AC40" s="54">
        <v>0</v>
      </c>
      <c r="AD40" s="53">
        <v>0</v>
      </c>
      <c r="AE40" s="45">
        <v>0</v>
      </c>
      <c r="AF40" s="54">
        <v>0</v>
      </c>
      <c r="AG40" s="56">
        <v>0</v>
      </c>
      <c r="AH40" s="45">
        <v>0</v>
      </c>
      <c r="AI40" s="54">
        <v>0</v>
      </c>
      <c r="AJ40" s="53">
        <v>0</v>
      </c>
      <c r="AK40" s="45">
        <v>0</v>
      </c>
      <c r="AL40" s="54">
        <v>0</v>
      </c>
      <c r="AM40" s="53">
        <f>C40+F40+I40+L40+O40+R40+U40+X40+AA40+AD40+AG40+AJ40</f>
        <v>0</v>
      </c>
      <c r="AN40" s="45">
        <f>D40+G40+J40+M40+P40+S40+V40+Y40+AB40+AE40+AH40+AK40</f>
        <v>0</v>
      </c>
      <c r="AO40" s="54">
        <f>E40+H40+K40+N40+Q40+T40+W40+Z40+AC40+AF40+AI40+AL40</f>
        <v>0</v>
      </c>
    </row>
    <row r="41" spans="1:41" ht="12.75">
      <c r="A41" s="80">
        <v>20901</v>
      </c>
      <c r="B41" s="96" t="s">
        <v>45</v>
      </c>
      <c r="C41" s="45">
        <v>0</v>
      </c>
      <c r="D41" s="45">
        <v>0</v>
      </c>
      <c r="E41" s="54">
        <v>0</v>
      </c>
      <c r="F41" s="56">
        <v>0</v>
      </c>
      <c r="G41" s="45">
        <v>0</v>
      </c>
      <c r="H41" s="54">
        <v>0</v>
      </c>
      <c r="I41" s="53">
        <v>4091</v>
      </c>
      <c r="J41" s="45">
        <v>0</v>
      </c>
      <c r="K41" s="54">
        <v>0</v>
      </c>
      <c r="L41" s="53">
        <v>0</v>
      </c>
      <c r="M41" s="45">
        <v>0</v>
      </c>
      <c r="N41" s="54">
        <v>0</v>
      </c>
      <c r="O41" s="53">
        <v>0</v>
      </c>
      <c r="P41" s="45">
        <v>0</v>
      </c>
      <c r="Q41" s="54">
        <v>0</v>
      </c>
      <c r="R41" s="53">
        <v>0</v>
      </c>
      <c r="S41" s="45">
        <v>0</v>
      </c>
      <c r="T41" s="59">
        <v>0</v>
      </c>
      <c r="U41" s="53">
        <v>0</v>
      </c>
      <c r="V41" s="45">
        <v>0</v>
      </c>
      <c r="W41" s="54">
        <v>0</v>
      </c>
      <c r="X41" s="56">
        <v>0</v>
      </c>
      <c r="Y41" s="45">
        <v>0</v>
      </c>
      <c r="Z41" s="54">
        <v>0</v>
      </c>
      <c r="AA41" s="53">
        <v>0</v>
      </c>
      <c r="AB41" s="45">
        <v>0</v>
      </c>
      <c r="AC41" s="54">
        <v>0</v>
      </c>
      <c r="AD41" s="53">
        <v>0</v>
      </c>
      <c r="AE41" s="45">
        <v>0</v>
      </c>
      <c r="AF41" s="54">
        <v>0</v>
      </c>
      <c r="AG41" s="56">
        <v>0</v>
      </c>
      <c r="AH41" s="45">
        <v>0</v>
      </c>
      <c r="AI41" s="54">
        <v>0</v>
      </c>
      <c r="AJ41" s="53">
        <v>0</v>
      </c>
      <c r="AK41" s="45">
        <v>0</v>
      </c>
      <c r="AL41" s="54">
        <v>0</v>
      </c>
      <c r="AM41" s="53">
        <f>C41+F41+I41+L41+O41+R41+U41+X41+AA41+AD41+AG41+AJ41</f>
        <v>4091</v>
      </c>
      <c r="AN41" s="45">
        <f>D41+G41+J41+M41+P41+S41+V41+Y41+AB41+AE41+AH41+AK41</f>
        <v>0</v>
      </c>
      <c r="AO41" s="54">
        <f>E41+H41+K41+N41+Q41+T41+W41+Z41+AC41+AF41+AI41+AL41</f>
        <v>0</v>
      </c>
    </row>
    <row r="42" spans="1:41" ht="24.75" customHeight="1">
      <c r="A42" s="80">
        <v>20902</v>
      </c>
      <c r="B42" s="92" t="s">
        <v>46</v>
      </c>
      <c r="C42" s="45">
        <v>0</v>
      </c>
      <c r="D42" s="45">
        <v>0</v>
      </c>
      <c r="E42" s="54">
        <v>0</v>
      </c>
      <c r="F42" s="56">
        <v>0</v>
      </c>
      <c r="G42" s="45">
        <v>0</v>
      </c>
      <c r="H42" s="54">
        <v>0</v>
      </c>
      <c r="I42" s="53">
        <v>4206</v>
      </c>
      <c r="J42" s="45">
        <v>0</v>
      </c>
      <c r="K42" s="54">
        <v>30</v>
      </c>
      <c r="L42" s="53">
        <v>0</v>
      </c>
      <c r="M42" s="45">
        <v>0</v>
      </c>
      <c r="N42" s="54">
        <v>0</v>
      </c>
      <c r="O42" s="53">
        <v>0</v>
      </c>
      <c r="P42" s="45">
        <v>0</v>
      </c>
      <c r="Q42" s="54">
        <v>0</v>
      </c>
      <c r="R42" s="53">
        <v>0</v>
      </c>
      <c r="S42" s="45">
        <v>0</v>
      </c>
      <c r="T42" s="59">
        <v>0</v>
      </c>
      <c r="U42" s="53">
        <v>0</v>
      </c>
      <c r="V42" s="45">
        <v>0</v>
      </c>
      <c r="W42" s="54">
        <v>0</v>
      </c>
      <c r="X42" s="56">
        <v>0</v>
      </c>
      <c r="Y42" s="45">
        <v>0</v>
      </c>
      <c r="Z42" s="54">
        <v>0</v>
      </c>
      <c r="AA42" s="53">
        <v>0</v>
      </c>
      <c r="AB42" s="45">
        <v>0</v>
      </c>
      <c r="AC42" s="54">
        <v>0</v>
      </c>
      <c r="AD42" s="53">
        <v>0</v>
      </c>
      <c r="AE42" s="45">
        <v>0</v>
      </c>
      <c r="AF42" s="54">
        <v>0</v>
      </c>
      <c r="AG42" s="56">
        <v>0</v>
      </c>
      <c r="AH42" s="45">
        <v>0</v>
      </c>
      <c r="AI42" s="54">
        <v>0</v>
      </c>
      <c r="AJ42" s="53">
        <v>0</v>
      </c>
      <c r="AK42" s="45">
        <v>0</v>
      </c>
      <c r="AL42" s="54">
        <v>0</v>
      </c>
      <c r="AM42" s="53">
        <f>C42+F42+I42+L42+O42+R42+U42+X42+AA42+AD42+AG42+AJ42</f>
        <v>4206</v>
      </c>
      <c r="AN42" s="45">
        <f>D42+G42+J42+M42+P42+S42+V42+Y42+AB42+AE42+AH42+AK42</f>
        <v>0</v>
      </c>
      <c r="AO42" s="54">
        <f>E42+H42+K42+N42+Q42+T42+W42+Z42+AC42+AF42+AI42+AL42</f>
        <v>30</v>
      </c>
    </row>
    <row r="43" spans="1:41" ht="27" customHeight="1">
      <c r="A43" s="80">
        <v>20903</v>
      </c>
      <c r="B43" s="92" t="s">
        <v>47</v>
      </c>
      <c r="C43" s="45">
        <v>0</v>
      </c>
      <c r="D43" s="45">
        <v>0</v>
      </c>
      <c r="E43" s="54">
        <v>0</v>
      </c>
      <c r="F43" s="56">
        <v>0</v>
      </c>
      <c r="G43" s="45">
        <v>0</v>
      </c>
      <c r="H43" s="54">
        <v>0</v>
      </c>
      <c r="I43" s="53">
        <v>826</v>
      </c>
      <c r="J43" s="45">
        <v>0</v>
      </c>
      <c r="K43" s="54">
        <v>394</v>
      </c>
      <c r="L43" s="53">
        <v>0</v>
      </c>
      <c r="M43" s="45">
        <v>0</v>
      </c>
      <c r="N43" s="54">
        <v>0</v>
      </c>
      <c r="O43" s="53">
        <v>0</v>
      </c>
      <c r="P43" s="45">
        <v>0</v>
      </c>
      <c r="Q43" s="54">
        <v>0</v>
      </c>
      <c r="R43" s="53">
        <v>0</v>
      </c>
      <c r="S43" s="45">
        <v>0</v>
      </c>
      <c r="T43" s="59">
        <v>0</v>
      </c>
      <c r="U43" s="53">
        <v>0</v>
      </c>
      <c r="V43" s="45">
        <v>0</v>
      </c>
      <c r="W43" s="54">
        <v>0</v>
      </c>
      <c r="X43" s="56">
        <v>0</v>
      </c>
      <c r="Y43" s="45">
        <v>0</v>
      </c>
      <c r="Z43" s="54">
        <v>0</v>
      </c>
      <c r="AA43" s="53">
        <v>0</v>
      </c>
      <c r="AB43" s="45">
        <v>0</v>
      </c>
      <c r="AC43" s="54">
        <v>0</v>
      </c>
      <c r="AD43" s="53">
        <v>0</v>
      </c>
      <c r="AE43" s="45">
        <v>0</v>
      </c>
      <c r="AF43" s="54">
        <v>0</v>
      </c>
      <c r="AG43" s="56">
        <v>0</v>
      </c>
      <c r="AH43" s="45">
        <v>0</v>
      </c>
      <c r="AI43" s="54">
        <v>0</v>
      </c>
      <c r="AJ43" s="53">
        <v>0</v>
      </c>
      <c r="AK43" s="45">
        <v>0</v>
      </c>
      <c r="AL43" s="54">
        <v>0</v>
      </c>
      <c r="AM43" s="53">
        <f>C43+F43+I43+L43+O43+R43+U43+X43+AA43+AD43+AG43+AJ43</f>
        <v>826</v>
      </c>
      <c r="AN43" s="45">
        <f>D43+G43+J43+M43+P43+S43+V43+Y43+AB43+AE43+AH43+AK43</f>
        <v>0</v>
      </c>
      <c r="AO43" s="54">
        <f>E43+H43+K43+N43+Q43+T43+W43+Z43+AC43+AF43+AI43+AL43</f>
        <v>394</v>
      </c>
    </row>
    <row r="44" spans="1:41" ht="12.75">
      <c r="A44" s="80">
        <v>20904</v>
      </c>
      <c r="B44" s="96" t="s">
        <v>48</v>
      </c>
      <c r="C44" s="45">
        <v>0</v>
      </c>
      <c r="D44" s="45">
        <v>0</v>
      </c>
      <c r="E44" s="54">
        <v>0</v>
      </c>
      <c r="F44" s="56">
        <v>0</v>
      </c>
      <c r="G44" s="45">
        <v>0</v>
      </c>
      <c r="H44" s="54">
        <v>0</v>
      </c>
      <c r="I44" s="53">
        <v>10582</v>
      </c>
      <c r="J44" s="45">
        <v>0</v>
      </c>
      <c r="K44" s="54">
        <v>0</v>
      </c>
      <c r="L44" s="53">
        <v>0</v>
      </c>
      <c r="M44" s="45">
        <v>0</v>
      </c>
      <c r="N44" s="54">
        <v>0</v>
      </c>
      <c r="O44" s="53">
        <v>0</v>
      </c>
      <c r="P44" s="45">
        <v>0</v>
      </c>
      <c r="Q44" s="54">
        <v>0</v>
      </c>
      <c r="R44" s="53">
        <v>0</v>
      </c>
      <c r="S44" s="45">
        <v>0</v>
      </c>
      <c r="T44" s="59">
        <v>0</v>
      </c>
      <c r="U44" s="53">
        <v>0</v>
      </c>
      <c r="V44" s="45">
        <v>0</v>
      </c>
      <c r="W44" s="54">
        <v>0</v>
      </c>
      <c r="X44" s="56">
        <v>0</v>
      </c>
      <c r="Y44" s="45">
        <v>0</v>
      </c>
      <c r="Z44" s="54">
        <v>0</v>
      </c>
      <c r="AA44" s="53">
        <v>0</v>
      </c>
      <c r="AB44" s="45">
        <v>0</v>
      </c>
      <c r="AC44" s="54">
        <v>0</v>
      </c>
      <c r="AD44" s="53">
        <v>0</v>
      </c>
      <c r="AE44" s="45">
        <v>0</v>
      </c>
      <c r="AF44" s="54">
        <v>0</v>
      </c>
      <c r="AG44" s="56">
        <v>0</v>
      </c>
      <c r="AH44" s="45">
        <v>0</v>
      </c>
      <c r="AI44" s="54">
        <v>0</v>
      </c>
      <c r="AJ44" s="53">
        <v>0</v>
      </c>
      <c r="AK44" s="45">
        <v>0</v>
      </c>
      <c r="AL44" s="54">
        <v>0</v>
      </c>
      <c r="AM44" s="53">
        <f>C44+F44+I44+L44+O44+R44+U44+X44+AA44+AD44+AG44+AJ44</f>
        <v>10582</v>
      </c>
      <c r="AN44" s="45">
        <f>D44+G44+J44+M44+P44+S44+V44+Y44+AB44+AE44+AH44+AK44</f>
        <v>0</v>
      </c>
      <c r="AO44" s="54">
        <f>E44+H44+K44+N44+Q44+T44+W44+Z44+AC44+AF44+AI44+AL44</f>
        <v>0</v>
      </c>
    </row>
    <row r="45" spans="1:41" ht="27.75" customHeight="1">
      <c r="A45" s="80">
        <v>20905</v>
      </c>
      <c r="B45" s="92" t="s">
        <v>49</v>
      </c>
      <c r="C45" s="45">
        <v>0</v>
      </c>
      <c r="D45" s="45">
        <v>0</v>
      </c>
      <c r="E45" s="54">
        <v>0</v>
      </c>
      <c r="F45" s="56">
        <v>0</v>
      </c>
      <c r="G45" s="45">
        <v>0</v>
      </c>
      <c r="H45" s="54">
        <v>0</v>
      </c>
      <c r="I45" s="98">
        <v>0</v>
      </c>
      <c r="J45" s="45">
        <v>0</v>
      </c>
      <c r="K45" s="54">
        <v>0</v>
      </c>
      <c r="L45" s="53">
        <v>0</v>
      </c>
      <c r="M45" s="45">
        <v>0</v>
      </c>
      <c r="N45" s="54">
        <v>0</v>
      </c>
      <c r="O45" s="53">
        <v>0</v>
      </c>
      <c r="P45" s="45">
        <v>0</v>
      </c>
      <c r="Q45" s="54">
        <v>0</v>
      </c>
      <c r="R45" s="53">
        <v>0</v>
      </c>
      <c r="S45" s="45">
        <v>0</v>
      </c>
      <c r="T45" s="59">
        <v>0</v>
      </c>
      <c r="U45" s="53">
        <v>0</v>
      </c>
      <c r="V45" s="45">
        <v>0</v>
      </c>
      <c r="W45" s="54">
        <v>0</v>
      </c>
      <c r="X45" s="56">
        <v>0</v>
      </c>
      <c r="Y45" s="45">
        <v>0</v>
      </c>
      <c r="Z45" s="54">
        <v>0</v>
      </c>
      <c r="AA45" s="53">
        <v>0</v>
      </c>
      <c r="AB45" s="45">
        <v>0</v>
      </c>
      <c r="AC45" s="54">
        <v>0</v>
      </c>
      <c r="AD45" s="53">
        <v>0</v>
      </c>
      <c r="AE45" s="45">
        <v>0</v>
      </c>
      <c r="AF45" s="54">
        <v>0</v>
      </c>
      <c r="AG45" s="56">
        <v>0</v>
      </c>
      <c r="AH45" s="45">
        <v>0</v>
      </c>
      <c r="AI45" s="54">
        <v>0</v>
      </c>
      <c r="AJ45" s="53">
        <v>0</v>
      </c>
      <c r="AK45" s="45">
        <v>0</v>
      </c>
      <c r="AL45" s="54">
        <v>0</v>
      </c>
      <c r="AM45" s="53">
        <f>C45+F45+I45+L45+O45+R45+U45+X45+AA45+AD45+AG45+AJ45</f>
        <v>0</v>
      </c>
      <c r="AN45" s="45">
        <f>D45+G45+J45+M45+P45+S45+V45+Y45+AB45+AE45+AH45+AK45</f>
        <v>0</v>
      </c>
      <c r="AO45" s="54">
        <f>E45+H45+K45+N45+Q45+T45+W45+Z45+AC45+AF45+AI45+AL45</f>
        <v>0</v>
      </c>
    </row>
    <row r="46" spans="1:41" ht="28.5" customHeight="1">
      <c r="A46" s="80">
        <v>20906</v>
      </c>
      <c r="B46" s="92" t="s">
        <v>50</v>
      </c>
      <c r="C46" s="45">
        <v>0</v>
      </c>
      <c r="D46" s="45">
        <v>0</v>
      </c>
      <c r="E46" s="54">
        <v>0</v>
      </c>
      <c r="F46" s="56">
        <v>0</v>
      </c>
      <c r="G46" s="45">
        <v>0</v>
      </c>
      <c r="H46" s="54">
        <v>0</v>
      </c>
      <c r="I46" s="98">
        <v>0</v>
      </c>
      <c r="J46" s="45">
        <v>0</v>
      </c>
      <c r="K46" s="54">
        <v>0</v>
      </c>
      <c r="L46" s="53">
        <v>0</v>
      </c>
      <c r="M46" s="45">
        <v>0</v>
      </c>
      <c r="N46" s="54">
        <v>0</v>
      </c>
      <c r="O46" s="53">
        <v>0</v>
      </c>
      <c r="P46" s="45">
        <v>0</v>
      </c>
      <c r="Q46" s="54">
        <v>0</v>
      </c>
      <c r="R46" s="53">
        <v>0</v>
      </c>
      <c r="S46" s="45">
        <v>0</v>
      </c>
      <c r="T46" s="59">
        <v>0</v>
      </c>
      <c r="U46" s="53">
        <v>0</v>
      </c>
      <c r="V46" s="45">
        <v>0</v>
      </c>
      <c r="W46" s="54">
        <v>0</v>
      </c>
      <c r="X46" s="56">
        <v>0</v>
      </c>
      <c r="Y46" s="45">
        <v>0</v>
      </c>
      <c r="Z46" s="54">
        <v>0</v>
      </c>
      <c r="AA46" s="53">
        <v>0</v>
      </c>
      <c r="AB46" s="45">
        <v>0</v>
      </c>
      <c r="AC46" s="54">
        <v>0</v>
      </c>
      <c r="AD46" s="53">
        <v>0</v>
      </c>
      <c r="AE46" s="45">
        <v>0</v>
      </c>
      <c r="AF46" s="54">
        <v>0</v>
      </c>
      <c r="AG46" s="56">
        <v>0</v>
      </c>
      <c r="AH46" s="45">
        <v>0</v>
      </c>
      <c r="AI46" s="54">
        <v>0</v>
      </c>
      <c r="AJ46" s="53">
        <v>0</v>
      </c>
      <c r="AK46" s="45">
        <v>0</v>
      </c>
      <c r="AL46" s="54">
        <v>0</v>
      </c>
      <c r="AM46" s="53">
        <f>C46+F46+I46+L46+O46+R46+U46+X46+AA46+AD46+AG46+AJ46</f>
        <v>0</v>
      </c>
      <c r="AN46" s="45">
        <f>D46+G46+J46+M46+P46+S46+V46+Y46+AB46+AE46+AH46+AK46</f>
        <v>0</v>
      </c>
      <c r="AO46" s="54">
        <f>E46+H46+K46+N46+Q46+T46+W46+Z46+AC46+AF46+AI46+AL46</f>
        <v>0</v>
      </c>
    </row>
    <row r="47" spans="1:41" ht="12.75">
      <c r="A47" s="80">
        <v>21001</v>
      </c>
      <c r="B47" s="96" t="s">
        <v>45</v>
      </c>
      <c r="C47" s="45">
        <v>0</v>
      </c>
      <c r="D47" s="45">
        <v>0</v>
      </c>
      <c r="E47" s="54">
        <v>0</v>
      </c>
      <c r="F47" s="56">
        <v>0</v>
      </c>
      <c r="G47" s="45">
        <v>0</v>
      </c>
      <c r="H47" s="54">
        <v>0</v>
      </c>
      <c r="I47" s="98">
        <v>0</v>
      </c>
      <c r="J47" s="45">
        <v>3639</v>
      </c>
      <c r="K47" s="54">
        <v>3655</v>
      </c>
      <c r="L47" s="53">
        <v>0</v>
      </c>
      <c r="M47" s="45">
        <v>0</v>
      </c>
      <c r="N47" s="54">
        <v>0</v>
      </c>
      <c r="O47" s="53">
        <v>0</v>
      </c>
      <c r="P47" s="45">
        <v>0</v>
      </c>
      <c r="Q47" s="54">
        <v>0</v>
      </c>
      <c r="R47" s="53">
        <v>0</v>
      </c>
      <c r="S47" s="45">
        <v>0</v>
      </c>
      <c r="T47" s="59">
        <v>0</v>
      </c>
      <c r="U47" s="53">
        <v>0</v>
      </c>
      <c r="V47" s="45">
        <v>0</v>
      </c>
      <c r="W47" s="54">
        <v>0</v>
      </c>
      <c r="X47" s="56">
        <v>0</v>
      </c>
      <c r="Y47" s="45">
        <v>0</v>
      </c>
      <c r="Z47" s="54">
        <v>0</v>
      </c>
      <c r="AA47" s="53">
        <v>0</v>
      </c>
      <c r="AB47" s="45">
        <v>0</v>
      </c>
      <c r="AC47" s="54">
        <v>0</v>
      </c>
      <c r="AD47" s="53">
        <v>0</v>
      </c>
      <c r="AE47" s="45">
        <v>0</v>
      </c>
      <c r="AF47" s="54">
        <v>0</v>
      </c>
      <c r="AG47" s="56">
        <v>0</v>
      </c>
      <c r="AH47" s="45">
        <v>0</v>
      </c>
      <c r="AI47" s="54">
        <v>0</v>
      </c>
      <c r="AJ47" s="53">
        <v>120</v>
      </c>
      <c r="AK47" s="45">
        <v>0</v>
      </c>
      <c r="AL47" s="54">
        <v>0</v>
      </c>
      <c r="AM47" s="53">
        <f>C47+F47+I47+L47+O47+R47+U47+X47+AA47+AD47+AG47+AJ47</f>
        <v>120</v>
      </c>
      <c r="AN47" s="45">
        <f>D47+G47+J47+M47+P47+S47+V47+Y47+AB47+AE47+AH47+AK47</f>
        <v>3639</v>
      </c>
      <c r="AO47" s="54">
        <f>E47+H47+K47+N47+Q47+T47+W47+Z47+AC47+AF47+AI47+AL47</f>
        <v>3655</v>
      </c>
    </row>
    <row r="48" spans="1:41" ht="28.5" customHeight="1">
      <c r="A48" s="80">
        <v>21002</v>
      </c>
      <c r="B48" s="92" t="s">
        <v>46</v>
      </c>
      <c r="C48" s="45">
        <v>0</v>
      </c>
      <c r="D48" s="45">
        <v>0</v>
      </c>
      <c r="E48" s="54">
        <v>0</v>
      </c>
      <c r="F48" s="56">
        <v>0</v>
      </c>
      <c r="G48" s="45">
        <v>0</v>
      </c>
      <c r="H48" s="54">
        <v>0</v>
      </c>
      <c r="I48" s="98">
        <v>0</v>
      </c>
      <c r="J48" s="45">
        <v>5180</v>
      </c>
      <c r="K48" s="54">
        <v>0</v>
      </c>
      <c r="L48" s="53">
        <v>0</v>
      </c>
      <c r="M48" s="45">
        <v>0</v>
      </c>
      <c r="N48" s="54">
        <v>0</v>
      </c>
      <c r="O48" s="53">
        <v>0</v>
      </c>
      <c r="P48" s="45">
        <v>0</v>
      </c>
      <c r="Q48" s="54">
        <v>0</v>
      </c>
      <c r="R48" s="53">
        <v>0</v>
      </c>
      <c r="S48" s="45">
        <v>0</v>
      </c>
      <c r="T48" s="59">
        <v>0</v>
      </c>
      <c r="U48" s="53">
        <v>0</v>
      </c>
      <c r="V48" s="45">
        <v>0</v>
      </c>
      <c r="W48" s="54">
        <v>0</v>
      </c>
      <c r="X48" s="56">
        <v>0</v>
      </c>
      <c r="Y48" s="45">
        <v>0</v>
      </c>
      <c r="Z48" s="54">
        <v>0</v>
      </c>
      <c r="AA48" s="53">
        <v>0</v>
      </c>
      <c r="AB48" s="45">
        <v>0</v>
      </c>
      <c r="AC48" s="54">
        <v>0</v>
      </c>
      <c r="AD48" s="53">
        <v>0</v>
      </c>
      <c r="AE48" s="45">
        <v>0</v>
      </c>
      <c r="AF48" s="54">
        <v>0</v>
      </c>
      <c r="AG48" s="56">
        <v>0</v>
      </c>
      <c r="AH48" s="45">
        <v>0</v>
      </c>
      <c r="AI48" s="54">
        <v>0</v>
      </c>
      <c r="AJ48" s="53">
        <v>620</v>
      </c>
      <c r="AK48" s="45">
        <v>0</v>
      </c>
      <c r="AL48" s="54">
        <v>0</v>
      </c>
      <c r="AM48" s="53">
        <f>C48+F48+I48+L48+O48+R48+U48+X48+AA48+AD48+AG48+AJ48</f>
        <v>620</v>
      </c>
      <c r="AN48" s="45">
        <f>D48+G48+J48+M48+P48+S48+V48+Y48+AB48+AE48+AH48+AK48</f>
        <v>5180</v>
      </c>
      <c r="AO48" s="54">
        <f>E48+H48+K48+N48+Q48+T48+W48+Z48+AC48+AF48+AI48+AL48</f>
        <v>0</v>
      </c>
    </row>
    <row r="49" spans="1:41" ht="29.25" customHeight="1">
      <c r="A49" s="80">
        <v>21003</v>
      </c>
      <c r="B49" s="92" t="s">
        <v>47</v>
      </c>
      <c r="C49" s="45">
        <v>0</v>
      </c>
      <c r="D49" s="45">
        <v>0</v>
      </c>
      <c r="E49" s="54">
        <v>0</v>
      </c>
      <c r="F49" s="56">
        <v>0</v>
      </c>
      <c r="G49" s="45">
        <v>0</v>
      </c>
      <c r="H49" s="54">
        <v>0</v>
      </c>
      <c r="I49" s="98">
        <v>0</v>
      </c>
      <c r="J49" s="45">
        <v>550</v>
      </c>
      <c r="K49" s="54">
        <v>442</v>
      </c>
      <c r="L49" s="53">
        <v>0</v>
      </c>
      <c r="M49" s="45">
        <v>0</v>
      </c>
      <c r="N49" s="54">
        <v>0</v>
      </c>
      <c r="O49" s="53">
        <v>0</v>
      </c>
      <c r="P49" s="45">
        <v>0</v>
      </c>
      <c r="Q49" s="54">
        <v>0</v>
      </c>
      <c r="R49" s="53">
        <v>0</v>
      </c>
      <c r="S49" s="45">
        <v>0</v>
      </c>
      <c r="T49" s="59">
        <v>0</v>
      </c>
      <c r="U49" s="53">
        <v>0</v>
      </c>
      <c r="V49" s="45">
        <v>0</v>
      </c>
      <c r="W49" s="54">
        <v>0</v>
      </c>
      <c r="X49" s="56">
        <v>0</v>
      </c>
      <c r="Y49" s="45">
        <v>0</v>
      </c>
      <c r="Z49" s="54">
        <v>0</v>
      </c>
      <c r="AA49" s="53">
        <v>0</v>
      </c>
      <c r="AB49" s="45">
        <v>0</v>
      </c>
      <c r="AC49" s="54">
        <v>0</v>
      </c>
      <c r="AD49" s="53">
        <v>0</v>
      </c>
      <c r="AE49" s="45">
        <v>0</v>
      </c>
      <c r="AF49" s="54">
        <v>0</v>
      </c>
      <c r="AG49" s="56">
        <v>0</v>
      </c>
      <c r="AH49" s="45">
        <v>0</v>
      </c>
      <c r="AI49" s="54">
        <v>0</v>
      </c>
      <c r="AJ49" s="53">
        <v>878</v>
      </c>
      <c r="AK49" s="45">
        <v>0</v>
      </c>
      <c r="AL49" s="54">
        <v>0</v>
      </c>
      <c r="AM49" s="53">
        <f>C49+F49+I49+L49+O49+R49+U49+X49+AA49+AD49+AG49+AJ49</f>
        <v>878</v>
      </c>
      <c r="AN49" s="45">
        <f>D49+G49+J49+M49+P49+S49+V49+Y49+AB49+AE49+AH49+AK49</f>
        <v>550</v>
      </c>
      <c r="AO49" s="54">
        <f>E49+H49+K49+N49+Q49+T49+W49+Z49+AC49+AF49+AI49+AL49</f>
        <v>442</v>
      </c>
    </row>
    <row r="50" spans="1:41" ht="25.5" customHeight="1">
      <c r="A50" s="80">
        <v>21004</v>
      </c>
      <c r="B50" s="92" t="s">
        <v>48</v>
      </c>
      <c r="C50" s="45">
        <v>0</v>
      </c>
      <c r="D50" s="45">
        <v>0</v>
      </c>
      <c r="E50" s="54">
        <v>0</v>
      </c>
      <c r="F50" s="56">
        <v>0</v>
      </c>
      <c r="G50" s="45">
        <v>0</v>
      </c>
      <c r="H50" s="54">
        <v>0</v>
      </c>
      <c r="I50" s="98">
        <v>0</v>
      </c>
      <c r="J50" s="45">
        <v>9657</v>
      </c>
      <c r="K50" s="54">
        <v>9633</v>
      </c>
      <c r="L50" s="53">
        <v>0</v>
      </c>
      <c r="M50" s="45">
        <v>0</v>
      </c>
      <c r="N50" s="54">
        <v>0</v>
      </c>
      <c r="O50" s="53">
        <v>0</v>
      </c>
      <c r="P50" s="45">
        <v>0</v>
      </c>
      <c r="Q50" s="54">
        <v>0</v>
      </c>
      <c r="R50" s="53">
        <v>0</v>
      </c>
      <c r="S50" s="45">
        <v>0</v>
      </c>
      <c r="T50" s="59">
        <v>0</v>
      </c>
      <c r="U50" s="53">
        <v>0</v>
      </c>
      <c r="V50" s="45">
        <v>0</v>
      </c>
      <c r="W50" s="54">
        <v>0</v>
      </c>
      <c r="X50" s="56">
        <v>0</v>
      </c>
      <c r="Y50" s="45">
        <v>0</v>
      </c>
      <c r="Z50" s="54">
        <v>0</v>
      </c>
      <c r="AA50" s="53">
        <v>0</v>
      </c>
      <c r="AB50" s="45">
        <v>0</v>
      </c>
      <c r="AC50" s="54">
        <v>0</v>
      </c>
      <c r="AD50" s="53">
        <v>0</v>
      </c>
      <c r="AE50" s="45">
        <v>0</v>
      </c>
      <c r="AF50" s="54">
        <v>0</v>
      </c>
      <c r="AG50" s="56">
        <v>345</v>
      </c>
      <c r="AH50" s="45">
        <v>0</v>
      </c>
      <c r="AI50" s="54">
        <v>0</v>
      </c>
      <c r="AJ50" s="53">
        <v>780</v>
      </c>
      <c r="AK50" s="45">
        <v>0</v>
      </c>
      <c r="AL50" s="54">
        <v>0</v>
      </c>
      <c r="AM50" s="53">
        <f>C50+F50+I50+L50+O50+R50+U50+X50+AA50+AD50+AG50+AJ50</f>
        <v>1125</v>
      </c>
      <c r="AN50" s="45">
        <f>D50+G50+J50+M50+P50+S50+V50+Y50+AB50+AE50+AH50+AK50</f>
        <v>9657</v>
      </c>
      <c r="AO50" s="54">
        <f>E50+H50+K50+N50+Q50+T50+W50+Z50+AC50+AF50+AI50+AL50</f>
        <v>9633</v>
      </c>
    </row>
    <row r="51" spans="1:41" ht="24" customHeight="1">
      <c r="A51" s="80">
        <v>21005</v>
      </c>
      <c r="B51" s="92" t="s">
        <v>49</v>
      </c>
      <c r="C51" s="45">
        <v>0</v>
      </c>
      <c r="D51" s="45">
        <v>0</v>
      </c>
      <c r="E51" s="54">
        <v>0</v>
      </c>
      <c r="F51" s="56">
        <v>0</v>
      </c>
      <c r="G51" s="45">
        <v>0</v>
      </c>
      <c r="H51" s="54">
        <v>0</v>
      </c>
      <c r="I51" s="98">
        <v>0</v>
      </c>
      <c r="J51" s="45">
        <v>0</v>
      </c>
      <c r="K51" s="54">
        <v>0</v>
      </c>
      <c r="L51" s="53">
        <v>0</v>
      </c>
      <c r="M51" s="45">
        <v>0</v>
      </c>
      <c r="N51" s="54">
        <v>0</v>
      </c>
      <c r="O51" s="53">
        <v>0</v>
      </c>
      <c r="P51" s="45">
        <v>0</v>
      </c>
      <c r="Q51" s="54">
        <v>0</v>
      </c>
      <c r="R51" s="53">
        <v>0</v>
      </c>
      <c r="S51" s="45">
        <v>0</v>
      </c>
      <c r="T51" s="59">
        <v>0</v>
      </c>
      <c r="U51" s="53">
        <v>0</v>
      </c>
      <c r="V51" s="45">
        <v>0</v>
      </c>
      <c r="W51" s="54">
        <v>0</v>
      </c>
      <c r="X51" s="56">
        <v>0</v>
      </c>
      <c r="Y51" s="45">
        <v>0</v>
      </c>
      <c r="Z51" s="54">
        <v>0</v>
      </c>
      <c r="AA51" s="53">
        <v>0</v>
      </c>
      <c r="AB51" s="45">
        <v>0</v>
      </c>
      <c r="AC51" s="54">
        <v>0</v>
      </c>
      <c r="AD51" s="53">
        <v>0</v>
      </c>
      <c r="AE51" s="45">
        <v>0</v>
      </c>
      <c r="AF51" s="54">
        <v>0</v>
      </c>
      <c r="AG51" s="56">
        <v>0</v>
      </c>
      <c r="AH51" s="45">
        <v>0</v>
      </c>
      <c r="AI51" s="54">
        <v>0</v>
      </c>
      <c r="AJ51" s="53">
        <v>0</v>
      </c>
      <c r="AK51" s="45">
        <v>0</v>
      </c>
      <c r="AL51" s="54">
        <v>0</v>
      </c>
      <c r="AM51" s="53">
        <f>C51+F51+I51+L51+O51+R51+U51+X51+AA51+AD51+AG51+AJ51</f>
        <v>0</v>
      </c>
      <c r="AN51" s="45">
        <f>D51+G51+J51+M51+P51+S51+V51+Y51+AB51+AE51+AH51+AK51</f>
        <v>0</v>
      </c>
      <c r="AO51" s="54">
        <f>E51+H51+K51+N51+Q51+T51+W51+Z51+AC51+AF51+AI51+AL51</f>
        <v>0</v>
      </c>
    </row>
    <row r="52" spans="1:41" ht="25.5" customHeight="1">
      <c r="A52" s="80">
        <v>21006</v>
      </c>
      <c r="B52" s="92" t="s">
        <v>50</v>
      </c>
      <c r="C52" s="45">
        <v>0</v>
      </c>
      <c r="D52" s="45">
        <v>0</v>
      </c>
      <c r="E52" s="54">
        <v>0</v>
      </c>
      <c r="F52" s="56">
        <v>0</v>
      </c>
      <c r="G52" s="45">
        <v>0</v>
      </c>
      <c r="H52" s="54">
        <v>0</v>
      </c>
      <c r="I52" s="98">
        <v>0</v>
      </c>
      <c r="J52" s="45">
        <v>0</v>
      </c>
      <c r="K52" s="54">
        <v>0</v>
      </c>
      <c r="L52" s="53">
        <v>0</v>
      </c>
      <c r="M52" s="45">
        <v>0</v>
      </c>
      <c r="N52" s="54">
        <v>0</v>
      </c>
      <c r="O52" s="53">
        <v>0</v>
      </c>
      <c r="P52" s="45">
        <v>0</v>
      </c>
      <c r="Q52" s="54">
        <v>0</v>
      </c>
      <c r="R52" s="53">
        <v>0</v>
      </c>
      <c r="S52" s="45">
        <v>0</v>
      </c>
      <c r="T52" s="59">
        <v>0</v>
      </c>
      <c r="U52" s="53">
        <v>0</v>
      </c>
      <c r="V52" s="45">
        <v>0</v>
      </c>
      <c r="W52" s="54">
        <v>0</v>
      </c>
      <c r="X52" s="56">
        <v>0</v>
      </c>
      <c r="Y52" s="45">
        <v>0</v>
      </c>
      <c r="Z52" s="54">
        <v>0</v>
      </c>
      <c r="AA52" s="53">
        <v>0</v>
      </c>
      <c r="AB52" s="45">
        <v>0</v>
      </c>
      <c r="AC52" s="54">
        <v>0</v>
      </c>
      <c r="AD52" s="53">
        <v>0</v>
      </c>
      <c r="AE52" s="45">
        <v>0</v>
      </c>
      <c r="AF52" s="54">
        <v>0</v>
      </c>
      <c r="AG52" s="56">
        <v>0</v>
      </c>
      <c r="AH52" s="45">
        <v>0</v>
      </c>
      <c r="AI52" s="54">
        <v>0</v>
      </c>
      <c r="AJ52" s="53">
        <v>0</v>
      </c>
      <c r="AK52" s="45">
        <v>0</v>
      </c>
      <c r="AL52" s="54">
        <v>0</v>
      </c>
      <c r="AM52" s="53">
        <f>C52+F52+I52+L52+O52+R52+U52+X52+AA52+AD52+AG52+AJ52</f>
        <v>0</v>
      </c>
      <c r="AN52" s="45">
        <f>D52+G52+J52+M52+P52+S52+V52+Y52+AB52+AE52+AH52+AK52</f>
        <v>0</v>
      </c>
      <c r="AO52" s="54">
        <f>E52+H52+K52+N52+Q52+T52+W52+Z52+AC52+AF52+AI52+AL52</f>
        <v>0</v>
      </c>
    </row>
    <row r="53" spans="1:41" ht="12.75">
      <c r="A53" s="88">
        <v>21100</v>
      </c>
      <c r="B53" s="99" t="s">
        <v>51</v>
      </c>
      <c r="C53" s="45">
        <v>0</v>
      </c>
      <c r="D53" s="45">
        <v>0</v>
      </c>
      <c r="E53" s="54">
        <v>0</v>
      </c>
      <c r="F53" s="56">
        <v>0</v>
      </c>
      <c r="G53" s="45">
        <v>0</v>
      </c>
      <c r="H53" s="54">
        <v>0</v>
      </c>
      <c r="I53" s="98">
        <v>0</v>
      </c>
      <c r="J53" s="45">
        <v>0</v>
      </c>
      <c r="K53" s="54">
        <v>87</v>
      </c>
      <c r="L53" s="53">
        <v>0</v>
      </c>
      <c r="M53" s="45">
        <v>0</v>
      </c>
      <c r="N53" s="54">
        <v>0</v>
      </c>
      <c r="O53" s="53">
        <v>0</v>
      </c>
      <c r="P53" s="45">
        <v>0</v>
      </c>
      <c r="Q53" s="54">
        <v>0</v>
      </c>
      <c r="R53" s="53">
        <v>0</v>
      </c>
      <c r="S53" s="45">
        <v>0</v>
      </c>
      <c r="T53" s="59">
        <v>0</v>
      </c>
      <c r="U53" s="53">
        <v>0</v>
      </c>
      <c r="V53" s="45">
        <v>0</v>
      </c>
      <c r="W53" s="50">
        <v>0</v>
      </c>
      <c r="X53" s="56">
        <v>0</v>
      </c>
      <c r="Y53" s="45">
        <v>0</v>
      </c>
      <c r="Z53" s="54">
        <v>0</v>
      </c>
      <c r="AA53" s="53">
        <v>0</v>
      </c>
      <c r="AB53" s="45">
        <v>0</v>
      </c>
      <c r="AC53" s="54">
        <v>0</v>
      </c>
      <c r="AD53" s="53">
        <v>0</v>
      </c>
      <c r="AE53" s="100">
        <v>0</v>
      </c>
      <c r="AF53" s="101">
        <v>0</v>
      </c>
      <c r="AG53" s="56">
        <v>0</v>
      </c>
      <c r="AH53" s="45">
        <v>0</v>
      </c>
      <c r="AI53" s="54">
        <v>0</v>
      </c>
      <c r="AJ53" s="53">
        <v>0</v>
      </c>
      <c r="AK53" s="45">
        <v>0</v>
      </c>
      <c r="AL53" s="54">
        <v>0</v>
      </c>
      <c r="AM53" s="53">
        <f>C53+F53+I53+L53+O53+R53+U53+X53+AA53+AD53+AG53+AJ53</f>
        <v>0</v>
      </c>
      <c r="AN53" s="45">
        <f>D53+G53+J53+M53+P53+S53+V53+Y53+AB53+AE53+AH53+AK53</f>
        <v>0</v>
      </c>
      <c r="AO53" s="54">
        <f>E53+H53+K53+N53+Q53+T53+W53+Z53+AC53+AF53+AI53+AL53</f>
        <v>87</v>
      </c>
    </row>
    <row r="54" spans="1:41" ht="12.75">
      <c r="A54" s="102">
        <v>29999</v>
      </c>
      <c r="B54" s="103" t="s">
        <v>52</v>
      </c>
      <c r="C54" s="104">
        <f>SUM(C22:C53)</f>
        <v>17100</v>
      </c>
      <c r="D54" s="104">
        <f>SUM(D22:D53)</f>
        <v>15895</v>
      </c>
      <c r="E54" s="104">
        <f>SUM(E22:E53)</f>
        <v>19256</v>
      </c>
      <c r="F54" s="104">
        <f>SUM(F22:F53)</f>
        <v>655</v>
      </c>
      <c r="G54" s="104">
        <f>SUM(G22:G53)</f>
        <v>435</v>
      </c>
      <c r="H54" s="104">
        <f>SUM(H22:H53)</f>
        <v>349</v>
      </c>
      <c r="I54" s="104">
        <f>SUM(I22:I53)</f>
        <v>97535</v>
      </c>
      <c r="J54" s="104">
        <f>SUM(J22:J53)</f>
        <v>92957</v>
      </c>
      <c r="K54" s="104">
        <f>SUM(K22:K53)</f>
        <v>96739</v>
      </c>
      <c r="L54" s="104">
        <f>SUM(L22:L53)</f>
        <v>532</v>
      </c>
      <c r="M54" s="104">
        <f>SUM(M22:M53)</f>
        <v>1079</v>
      </c>
      <c r="N54" s="104">
        <f>SUM(N22:N53)</f>
        <v>1010</v>
      </c>
      <c r="O54" s="104">
        <f>SUM(O22:O53)</f>
        <v>4896</v>
      </c>
      <c r="P54" s="104">
        <f>SUM(P22:P53)</f>
        <v>2131</v>
      </c>
      <c r="Q54" s="104">
        <f>SUM(Q22:Q53)</f>
        <v>2244</v>
      </c>
      <c r="R54" s="104">
        <f>SUM(R22:R53)</f>
        <v>8675</v>
      </c>
      <c r="S54" s="104">
        <f>SUM(S22:S53)</f>
        <v>17956</v>
      </c>
      <c r="T54" s="105">
        <f>SUM(T22:T53)</f>
        <v>23567</v>
      </c>
      <c r="U54" s="106">
        <f>SUM(U22:U53)</f>
        <v>338</v>
      </c>
      <c r="V54" s="104">
        <f>SUM(V22:V53)</f>
        <v>18</v>
      </c>
      <c r="W54" s="107">
        <f>SUM(W22:W53)</f>
        <v>0</v>
      </c>
      <c r="X54" s="108">
        <f>SUM(X22:X53)</f>
        <v>3535</v>
      </c>
      <c r="Y54" s="104">
        <f>SUM(Y22:Y53)</f>
        <v>3562</v>
      </c>
      <c r="Z54" s="104">
        <f>SUM(Z22:Z53)</f>
        <v>3464</v>
      </c>
      <c r="AA54" s="104">
        <f>SUM(AA22:AA53)</f>
        <v>7826</v>
      </c>
      <c r="AB54" s="104">
        <f>SUM(AB22:AB53)</f>
        <v>5271</v>
      </c>
      <c r="AC54" s="104">
        <f>SUM(AC22:AC53)</f>
        <v>5581</v>
      </c>
      <c r="AD54" s="104">
        <f>SUM(AD22:AD53)</f>
        <v>586</v>
      </c>
      <c r="AE54" s="104">
        <f>SUM(AE22:AE53)</f>
        <v>1744</v>
      </c>
      <c r="AF54" s="104">
        <f>SUM(AF22:AF53)</f>
        <v>1744</v>
      </c>
      <c r="AG54" s="104">
        <f>SUM(AG22:AG53)</f>
        <v>1424</v>
      </c>
      <c r="AH54" s="104">
        <f>SUM(AH22:AH53)</f>
        <v>174</v>
      </c>
      <c r="AI54" s="104">
        <f>SUM(AI22:AI53)</f>
        <v>285</v>
      </c>
      <c r="AJ54" s="104">
        <f>SUM(AJ22:AJ53)</f>
        <v>5579</v>
      </c>
      <c r="AK54" s="104">
        <f>SUM(AK22:AK53)</f>
        <v>11144</v>
      </c>
      <c r="AL54" s="104">
        <f>SUM(AL22:AL53)</f>
        <v>5834</v>
      </c>
      <c r="AM54" s="104">
        <f>SUM(AM22:AM53)</f>
        <v>148681</v>
      </c>
      <c r="AN54" s="104">
        <f>SUM(AN22:AN53)</f>
        <v>152366</v>
      </c>
      <c r="AO54" s="104">
        <f>SUM(AO22:AO53)</f>
        <v>160073</v>
      </c>
    </row>
    <row r="55" spans="1:41" ht="12.75">
      <c r="A55" s="67"/>
      <c r="B55" s="109"/>
      <c r="C55" s="10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</row>
    <row r="56" spans="1:41" ht="12.75">
      <c r="A56" s="67"/>
      <c r="B56" s="109"/>
      <c r="C56" s="109"/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</row>
    <row r="57" spans="1:41" ht="12.75">
      <c r="A57" s="34" t="s">
        <v>53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ht="12.75">
      <c r="A58" s="35"/>
      <c r="B58" s="36"/>
      <c r="C58" s="37">
        <v>2011</v>
      </c>
      <c r="D58" s="38">
        <v>2012</v>
      </c>
      <c r="E58" s="39">
        <v>2013</v>
      </c>
      <c r="F58" s="37">
        <v>2011</v>
      </c>
      <c r="G58" s="38">
        <v>2012</v>
      </c>
      <c r="H58" s="39">
        <v>2013</v>
      </c>
      <c r="I58" s="37">
        <v>2011</v>
      </c>
      <c r="J58" s="38">
        <v>2012</v>
      </c>
      <c r="K58" s="39">
        <v>2013</v>
      </c>
      <c r="L58" s="37">
        <v>2011</v>
      </c>
      <c r="M58" s="38">
        <v>2012</v>
      </c>
      <c r="N58" s="39">
        <v>2013</v>
      </c>
      <c r="O58" s="37">
        <v>2011</v>
      </c>
      <c r="P58" s="38">
        <v>2012</v>
      </c>
      <c r="Q58" s="39">
        <v>2013</v>
      </c>
      <c r="R58" s="37">
        <v>2011</v>
      </c>
      <c r="S58" s="38">
        <v>2012</v>
      </c>
      <c r="T58" s="39">
        <v>2013</v>
      </c>
      <c r="U58" s="37">
        <v>2011</v>
      </c>
      <c r="V58" s="38">
        <v>2012</v>
      </c>
      <c r="W58" s="39">
        <v>2013</v>
      </c>
      <c r="X58" s="37">
        <v>2011</v>
      </c>
      <c r="Y58" s="38">
        <v>2012</v>
      </c>
      <c r="Z58" s="39">
        <v>2013</v>
      </c>
      <c r="AA58" s="37">
        <v>2011</v>
      </c>
      <c r="AB58" s="38">
        <v>2012</v>
      </c>
      <c r="AC58" s="39">
        <v>2013</v>
      </c>
      <c r="AD58" s="37">
        <v>2011</v>
      </c>
      <c r="AE58" s="38">
        <v>2012</v>
      </c>
      <c r="AF58" s="39">
        <v>2013</v>
      </c>
      <c r="AG58" s="37">
        <v>2011</v>
      </c>
      <c r="AH58" s="38">
        <v>2012</v>
      </c>
      <c r="AI58" s="39">
        <v>2013</v>
      </c>
      <c r="AJ58" s="37">
        <v>2011</v>
      </c>
      <c r="AK58" s="38">
        <v>2012</v>
      </c>
      <c r="AL58" s="39">
        <v>2013</v>
      </c>
      <c r="AM58" s="40">
        <v>2011</v>
      </c>
      <c r="AN58" s="41">
        <v>2012</v>
      </c>
      <c r="AO58" s="42">
        <v>2013</v>
      </c>
    </row>
    <row r="59" spans="1:41" ht="33" customHeight="1">
      <c r="A59" s="83">
        <v>30100</v>
      </c>
      <c r="B59" s="111" t="s">
        <v>54</v>
      </c>
      <c r="C59" s="112">
        <v>1500</v>
      </c>
      <c r="D59" s="112">
        <v>258</v>
      </c>
      <c r="E59" s="113">
        <v>235</v>
      </c>
      <c r="F59" s="114">
        <v>70</v>
      </c>
      <c r="G59" s="115">
        <v>47</v>
      </c>
      <c r="H59" s="116">
        <v>14</v>
      </c>
      <c r="I59" s="117">
        <v>0</v>
      </c>
      <c r="J59" s="118">
        <v>349</v>
      </c>
      <c r="K59" s="119">
        <v>233</v>
      </c>
      <c r="L59" s="120">
        <v>0</v>
      </c>
      <c r="M59" s="115">
        <v>113</v>
      </c>
      <c r="N59" s="116">
        <v>111</v>
      </c>
      <c r="O59" s="117">
        <v>777</v>
      </c>
      <c r="P59" s="121">
        <v>453</v>
      </c>
      <c r="Q59" s="122">
        <v>7</v>
      </c>
      <c r="R59" s="117">
        <v>5120</v>
      </c>
      <c r="S59" s="121">
        <v>3238</v>
      </c>
      <c r="T59" s="122">
        <v>3510</v>
      </c>
      <c r="U59" s="123">
        <v>95</v>
      </c>
      <c r="V59" s="117">
        <v>0</v>
      </c>
      <c r="W59" s="122">
        <v>0</v>
      </c>
      <c r="X59" s="123">
        <v>1600</v>
      </c>
      <c r="Y59" s="117">
        <v>153</v>
      </c>
      <c r="Z59" s="122">
        <v>190</v>
      </c>
      <c r="AA59" s="123">
        <v>20</v>
      </c>
      <c r="AB59" s="117">
        <v>31</v>
      </c>
      <c r="AC59" s="122">
        <v>167</v>
      </c>
      <c r="AD59" s="123">
        <v>0</v>
      </c>
      <c r="AE59" s="117">
        <v>0</v>
      </c>
      <c r="AF59" s="118">
        <v>0</v>
      </c>
      <c r="AG59" s="120">
        <v>0</v>
      </c>
      <c r="AH59" s="115">
        <v>0</v>
      </c>
      <c r="AI59" s="116">
        <v>0</v>
      </c>
      <c r="AJ59" s="124">
        <v>318</v>
      </c>
      <c r="AK59" s="115">
        <v>284</v>
      </c>
      <c r="AL59" s="116">
        <v>330</v>
      </c>
      <c r="AM59" s="53">
        <f>C59+F59+I59+L59+O59+R59+U59+X59+AA59+AD59+AG59+AJ59</f>
        <v>9500</v>
      </c>
      <c r="AN59" s="45">
        <f>D59+G59+J59+M59+P59+S59+V59+Y59+AB59+AE59+AH59+AK59</f>
        <v>4926</v>
      </c>
      <c r="AO59" s="75">
        <v>4797</v>
      </c>
    </row>
    <row r="60" spans="1:41" ht="29.25" customHeight="1">
      <c r="A60" s="83">
        <v>30201</v>
      </c>
      <c r="B60" s="92" t="s">
        <v>55</v>
      </c>
      <c r="C60" s="125">
        <v>2120</v>
      </c>
      <c r="D60" s="125">
        <v>2633</v>
      </c>
      <c r="E60" s="126">
        <v>1455</v>
      </c>
      <c r="F60" s="127">
        <v>65</v>
      </c>
      <c r="G60" s="125">
        <v>74</v>
      </c>
      <c r="H60" s="128">
        <v>19</v>
      </c>
      <c r="I60" s="129">
        <v>0</v>
      </c>
      <c r="J60" s="125">
        <v>3812</v>
      </c>
      <c r="K60" s="126">
        <v>9354</v>
      </c>
      <c r="L60" s="127">
        <v>0</v>
      </c>
      <c r="M60" s="125">
        <v>191</v>
      </c>
      <c r="N60" s="128">
        <v>64</v>
      </c>
      <c r="O60" s="129">
        <v>2850</v>
      </c>
      <c r="P60" s="125">
        <v>1290</v>
      </c>
      <c r="Q60" s="128">
        <v>2222</v>
      </c>
      <c r="R60" s="129">
        <v>5600</v>
      </c>
      <c r="S60" s="125">
        <v>7624</v>
      </c>
      <c r="T60" s="128">
        <v>6126</v>
      </c>
      <c r="U60" s="127">
        <v>40</v>
      </c>
      <c r="V60" s="125">
        <v>46</v>
      </c>
      <c r="W60" s="128">
        <v>0</v>
      </c>
      <c r="X60" s="127">
        <v>1450</v>
      </c>
      <c r="Y60" s="125">
        <v>557</v>
      </c>
      <c r="Z60" s="128">
        <v>140</v>
      </c>
      <c r="AA60" s="127">
        <v>1436</v>
      </c>
      <c r="AB60" s="125">
        <v>247</v>
      </c>
      <c r="AC60" s="128">
        <v>283</v>
      </c>
      <c r="AD60" s="127">
        <v>0</v>
      </c>
      <c r="AE60" s="125">
        <v>0</v>
      </c>
      <c r="AF60" s="126">
        <v>100</v>
      </c>
      <c r="AG60" s="127">
        <v>0</v>
      </c>
      <c r="AH60" s="125">
        <v>0</v>
      </c>
      <c r="AI60" s="128">
        <v>252</v>
      </c>
      <c r="AJ60" s="129">
        <v>800</v>
      </c>
      <c r="AK60" s="125">
        <v>709</v>
      </c>
      <c r="AL60" s="128">
        <v>590</v>
      </c>
      <c r="AM60" s="53">
        <f>C60+F60+I60+L60+O60+R60+U60+X60+AA60+AD60+AG60+AJ60</f>
        <v>14361</v>
      </c>
      <c r="AN60" s="45">
        <f>D60+G60+J60+M60+P60+S60+V60+Y60+AB60+AE60+AH60+AK60</f>
        <v>17183</v>
      </c>
      <c r="AO60" s="54">
        <v>20605</v>
      </c>
    </row>
    <row r="61" spans="1:41" ht="29.25" customHeight="1">
      <c r="A61" s="83">
        <v>30202</v>
      </c>
      <c r="B61" s="92" t="s">
        <v>56</v>
      </c>
      <c r="C61" s="125">
        <v>6693</v>
      </c>
      <c r="D61" s="125">
        <f>10643+22+792</f>
        <v>11457</v>
      </c>
      <c r="E61" s="126">
        <v>9383</v>
      </c>
      <c r="F61" s="127">
        <v>38</v>
      </c>
      <c r="G61" s="125">
        <f>297+73+90</f>
        <v>460</v>
      </c>
      <c r="H61" s="128">
        <v>241</v>
      </c>
      <c r="I61" s="129">
        <v>12787</v>
      </c>
      <c r="J61" s="125">
        <f>10725+70</f>
        <v>10795</v>
      </c>
      <c r="K61" s="126">
        <v>31219</v>
      </c>
      <c r="L61" s="127">
        <v>0</v>
      </c>
      <c r="M61" s="125">
        <f>772+63</f>
        <v>835</v>
      </c>
      <c r="N61" s="128">
        <v>383</v>
      </c>
      <c r="O61" s="129">
        <v>4536</v>
      </c>
      <c r="P61" s="125">
        <f>5216+1173+125</f>
        <v>6514</v>
      </c>
      <c r="Q61" s="128">
        <v>10282</v>
      </c>
      <c r="R61" s="129">
        <v>43793</v>
      </c>
      <c r="S61" s="125">
        <f>30824+3473</f>
        <v>34297</v>
      </c>
      <c r="T61" s="128">
        <v>26743</v>
      </c>
      <c r="U61" s="127">
        <v>150</v>
      </c>
      <c r="V61" s="125">
        <f>187+351</f>
        <v>538</v>
      </c>
      <c r="W61" s="128">
        <v>801</v>
      </c>
      <c r="X61" s="127">
        <v>3099</v>
      </c>
      <c r="Y61" s="125">
        <f>2254+350</f>
        <v>2604</v>
      </c>
      <c r="Z61" s="128">
        <v>2989</v>
      </c>
      <c r="AA61" s="127">
        <v>582</v>
      </c>
      <c r="AB61" s="125">
        <f>997+1530</f>
        <v>2527</v>
      </c>
      <c r="AC61" s="128">
        <v>1675</v>
      </c>
      <c r="AD61" s="127">
        <v>349</v>
      </c>
      <c r="AE61" s="125">
        <f>22+222+704</f>
        <v>948</v>
      </c>
      <c r="AF61" s="126">
        <v>750</v>
      </c>
      <c r="AG61" s="127">
        <v>0</v>
      </c>
      <c r="AH61" s="125">
        <v>321</v>
      </c>
      <c r="AI61" s="128">
        <v>1476</v>
      </c>
      <c r="AJ61" s="129">
        <v>1500</v>
      </c>
      <c r="AK61" s="125">
        <v>5494</v>
      </c>
      <c r="AL61" s="128">
        <v>2890</v>
      </c>
      <c r="AM61" s="53">
        <f>C61+F61+I61+L61+O61+R61+U61+X61+AA61+AD61+AG61+AJ61</f>
        <v>73527</v>
      </c>
      <c r="AN61" s="45">
        <f>D61+G61+J61+M61+P61+S61+V61+Y61+AB61+AE61+AH61+AK61</f>
        <v>76790</v>
      </c>
      <c r="AO61" s="54">
        <v>88832</v>
      </c>
    </row>
    <row r="62" spans="1:41" ht="27.75" customHeight="1">
      <c r="A62" s="83">
        <v>30300</v>
      </c>
      <c r="B62" s="111" t="s">
        <v>57</v>
      </c>
      <c r="C62" s="125">
        <v>0</v>
      </c>
      <c r="D62" s="125">
        <v>0</v>
      </c>
      <c r="E62" s="126">
        <v>0</v>
      </c>
      <c r="F62" s="127">
        <v>0</v>
      </c>
      <c r="G62" s="125">
        <v>0</v>
      </c>
      <c r="H62" s="128">
        <v>0</v>
      </c>
      <c r="I62" s="129">
        <v>0</v>
      </c>
      <c r="J62" s="125">
        <v>0</v>
      </c>
      <c r="K62" s="126">
        <v>0</v>
      </c>
      <c r="L62" s="127">
        <v>0</v>
      </c>
      <c r="M62" s="125">
        <v>0</v>
      </c>
      <c r="N62" s="128">
        <v>0</v>
      </c>
      <c r="O62" s="129">
        <v>0</v>
      </c>
      <c r="P62" s="125">
        <v>0</v>
      </c>
      <c r="Q62" s="128">
        <v>0</v>
      </c>
      <c r="R62" s="129">
        <v>0</v>
      </c>
      <c r="S62" s="125">
        <v>0</v>
      </c>
      <c r="T62" s="128">
        <v>0</v>
      </c>
      <c r="U62" s="127">
        <v>0</v>
      </c>
      <c r="V62" s="125">
        <v>0</v>
      </c>
      <c r="W62" s="128">
        <v>0</v>
      </c>
      <c r="X62" s="127">
        <v>0</v>
      </c>
      <c r="Y62" s="125">
        <v>0</v>
      </c>
      <c r="Z62" s="128">
        <v>0</v>
      </c>
      <c r="AA62" s="127">
        <v>0</v>
      </c>
      <c r="AB62" s="125">
        <v>0</v>
      </c>
      <c r="AC62" s="128">
        <v>0</v>
      </c>
      <c r="AD62" s="127">
        <v>0</v>
      </c>
      <c r="AE62" s="125">
        <v>0</v>
      </c>
      <c r="AF62" s="126"/>
      <c r="AG62" s="127">
        <v>0</v>
      </c>
      <c r="AH62" s="125">
        <v>0</v>
      </c>
      <c r="AI62" s="128">
        <v>0</v>
      </c>
      <c r="AJ62" s="129">
        <v>0</v>
      </c>
      <c r="AK62" s="125">
        <v>0</v>
      </c>
      <c r="AL62" s="128">
        <v>0</v>
      </c>
      <c r="AM62" s="53">
        <f>C62+F62+I62+L62+O62+R62+U62+X62+AA62+AD62+AG62+AJ62</f>
        <v>0</v>
      </c>
      <c r="AN62" s="45">
        <f>D62+G62+J62+M62+P62+S62+V62+Y62+AB62+AE62+AH62+AK62</f>
        <v>0</v>
      </c>
      <c r="AO62" s="54">
        <v>0</v>
      </c>
    </row>
    <row r="63" spans="1:41" ht="31.5" customHeight="1">
      <c r="A63" s="83">
        <v>30400</v>
      </c>
      <c r="B63" s="111" t="s">
        <v>58</v>
      </c>
      <c r="C63" s="125">
        <v>0</v>
      </c>
      <c r="D63" s="125">
        <v>0</v>
      </c>
      <c r="E63" s="126">
        <v>0</v>
      </c>
      <c r="F63" s="127">
        <v>0</v>
      </c>
      <c r="G63" s="125">
        <v>0</v>
      </c>
      <c r="H63" s="128">
        <v>0</v>
      </c>
      <c r="I63" s="129">
        <v>0</v>
      </c>
      <c r="J63" s="125">
        <v>3101</v>
      </c>
      <c r="K63" s="126">
        <v>3101</v>
      </c>
      <c r="L63" s="127">
        <v>0</v>
      </c>
      <c r="M63" s="125">
        <v>0</v>
      </c>
      <c r="N63" s="128">
        <v>0</v>
      </c>
      <c r="O63" s="129">
        <v>0</v>
      </c>
      <c r="P63" s="125">
        <v>0</v>
      </c>
      <c r="Q63" s="128">
        <v>0</v>
      </c>
      <c r="R63" s="129">
        <v>0</v>
      </c>
      <c r="S63" s="125">
        <v>0</v>
      </c>
      <c r="T63" s="128">
        <v>0</v>
      </c>
      <c r="U63" s="127">
        <v>0</v>
      </c>
      <c r="V63" s="125">
        <v>0</v>
      </c>
      <c r="W63" s="128">
        <v>0</v>
      </c>
      <c r="X63" s="127">
        <v>0</v>
      </c>
      <c r="Y63" s="125">
        <v>0</v>
      </c>
      <c r="Z63" s="128">
        <v>0</v>
      </c>
      <c r="AA63" s="127">
        <v>0</v>
      </c>
      <c r="AB63" s="125">
        <v>0</v>
      </c>
      <c r="AC63" s="128">
        <v>0</v>
      </c>
      <c r="AD63" s="127">
        <v>0</v>
      </c>
      <c r="AE63" s="125">
        <v>0</v>
      </c>
      <c r="AF63" s="126"/>
      <c r="AG63" s="127">
        <v>0</v>
      </c>
      <c r="AH63" s="125">
        <v>0</v>
      </c>
      <c r="AI63" s="128">
        <v>0</v>
      </c>
      <c r="AJ63" s="129">
        <v>0</v>
      </c>
      <c r="AK63" s="125">
        <v>0</v>
      </c>
      <c r="AL63" s="128">
        <v>0</v>
      </c>
      <c r="AM63" s="53">
        <f>C63+F63+I63+L63+O63+R63+U63+X63+AA63+AD63+AG63+AJ63</f>
        <v>0</v>
      </c>
      <c r="AN63" s="45">
        <f>D63+G63+J63+M63+P63+S63+V63+Y63+AB63+AE63+AH63+AK63</f>
        <v>3101</v>
      </c>
      <c r="AO63" s="54">
        <v>3101</v>
      </c>
    </row>
    <row r="64" spans="1:41" ht="30" customHeight="1">
      <c r="A64" s="83">
        <v>30500</v>
      </c>
      <c r="B64" s="111" t="s">
        <v>59</v>
      </c>
      <c r="C64" s="125">
        <v>0</v>
      </c>
      <c r="D64" s="125">
        <v>0</v>
      </c>
      <c r="E64" s="126">
        <v>0</v>
      </c>
      <c r="F64" s="127">
        <v>0</v>
      </c>
      <c r="G64" s="125">
        <v>0</v>
      </c>
      <c r="H64" s="128">
        <v>0</v>
      </c>
      <c r="I64" s="129">
        <v>12796</v>
      </c>
      <c r="J64" s="125">
        <v>10633</v>
      </c>
      <c r="K64" s="126">
        <v>28633</v>
      </c>
      <c r="L64" s="127">
        <v>158</v>
      </c>
      <c r="M64" s="125">
        <v>0</v>
      </c>
      <c r="N64" s="128">
        <v>0</v>
      </c>
      <c r="O64" s="129">
        <v>420</v>
      </c>
      <c r="P64" s="125">
        <v>0</v>
      </c>
      <c r="Q64" s="128">
        <v>0</v>
      </c>
      <c r="R64" s="129">
        <v>2810</v>
      </c>
      <c r="S64" s="125">
        <v>0</v>
      </c>
      <c r="T64" s="128">
        <v>0</v>
      </c>
      <c r="U64" s="127">
        <v>0</v>
      </c>
      <c r="V64" s="125">
        <v>0</v>
      </c>
      <c r="W64" s="128">
        <v>0</v>
      </c>
      <c r="X64" s="127">
        <v>0</v>
      </c>
      <c r="Y64" s="125">
        <v>0</v>
      </c>
      <c r="Z64" s="128">
        <v>0</v>
      </c>
      <c r="AA64" s="127">
        <v>0</v>
      </c>
      <c r="AB64" s="125">
        <v>0</v>
      </c>
      <c r="AC64" s="128">
        <v>0</v>
      </c>
      <c r="AD64" s="127">
        <v>0</v>
      </c>
      <c r="AE64" s="125">
        <v>0</v>
      </c>
      <c r="AF64" s="126"/>
      <c r="AG64" s="127">
        <v>0</v>
      </c>
      <c r="AH64" s="125">
        <v>0</v>
      </c>
      <c r="AI64" s="128">
        <v>0</v>
      </c>
      <c r="AJ64" s="129">
        <v>0</v>
      </c>
      <c r="AK64" s="125">
        <v>0</v>
      </c>
      <c r="AL64" s="128">
        <v>0</v>
      </c>
      <c r="AM64" s="53">
        <f>C64+F64+I64+L64+O64+R64+U64+X64+AA64+AD64+AG64+AJ64</f>
        <v>16184</v>
      </c>
      <c r="AN64" s="45">
        <f>D64+G64+J64+M64+P64+S64+V64+Y64+AB64+AE64+AH64+AK64</f>
        <v>10633</v>
      </c>
      <c r="AO64" s="54">
        <v>28633</v>
      </c>
    </row>
    <row r="65" spans="1:41" ht="29.25" customHeight="1">
      <c r="A65" s="83">
        <v>30600</v>
      </c>
      <c r="B65" s="111" t="s">
        <v>60</v>
      </c>
      <c r="C65" s="125">
        <v>3212</v>
      </c>
      <c r="D65" s="125">
        <v>1810</v>
      </c>
      <c r="E65" s="126">
        <v>2641</v>
      </c>
      <c r="F65" s="127">
        <v>57</v>
      </c>
      <c r="G65" s="125">
        <v>39</v>
      </c>
      <c r="H65" s="128">
        <v>61</v>
      </c>
      <c r="I65" s="129">
        <v>0</v>
      </c>
      <c r="J65" s="125">
        <v>36</v>
      </c>
      <c r="K65" s="126">
        <v>64</v>
      </c>
      <c r="L65" s="127">
        <v>0</v>
      </c>
      <c r="M65" s="125">
        <v>0</v>
      </c>
      <c r="N65" s="128">
        <v>52</v>
      </c>
      <c r="O65" s="129">
        <v>59</v>
      </c>
      <c r="P65" s="125">
        <v>467</v>
      </c>
      <c r="Q65" s="128">
        <v>2621</v>
      </c>
      <c r="R65" s="129">
        <v>3440</v>
      </c>
      <c r="S65" s="125">
        <v>1284</v>
      </c>
      <c r="T65" s="128">
        <v>7411</v>
      </c>
      <c r="U65" s="127">
        <v>82</v>
      </c>
      <c r="V65" s="125">
        <v>0</v>
      </c>
      <c r="W65" s="128">
        <v>0</v>
      </c>
      <c r="X65" s="127">
        <v>205</v>
      </c>
      <c r="Y65" s="125">
        <v>28</v>
      </c>
      <c r="Z65" s="128">
        <v>204</v>
      </c>
      <c r="AA65" s="127">
        <v>110</v>
      </c>
      <c r="AB65" s="125">
        <v>49</v>
      </c>
      <c r="AC65" s="128">
        <v>455</v>
      </c>
      <c r="AD65" s="127">
        <v>0</v>
      </c>
      <c r="AE65" s="125">
        <v>0</v>
      </c>
      <c r="AF65" s="126">
        <v>50</v>
      </c>
      <c r="AG65" s="127">
        <v>0</v>
      </c>
      <c r="AH65" s="125">
        <v>244</v>
      </c>
      <c r="AI65" s="128">
        <v>150</v>
      </c>
      <c r="AJ65" s="129">
        <v>320</v>
      </c>
      <c r="AK65" s="125">
        <v>355</v>
      </c>
      <c r="AL65" s="128">
        <v>1398</v>
      </c>
      <c r="AM65" s="53">
        <f>C65+F65+I65+L65+O65+R65+U65+X65+AA65+AD65+AG65+AJ65</f>
        <v>7485</v>
      </c>
      <c r="AN65" s="45">
        <f>D65+G65+J65+M65+P65+S65+V65+Y65+AB65+AE65+AH65+AK65</f>
        <v>4312</v>
      </c>
      <c r="AO65" s="54">
        <v>15107</v>
      </c>
    </row>
    <row r="66" spans="1:41" ht="25.5" customHeight="1">
      <c r="A66" s="83">
        <v>30700</v>
      </c>
      <c r="B66" s="130" t="s">
        <v>61</v>
      </c>
      <c r="C66" s="131">
        <v>0</v>
      </c>
      <c r="D66" s="131">
        <v>0</v>
      </c>
      <c r="E66" s="132">
        <v>0</v>
      </c>
      <c r="F66" s="133">
        <v>0</v>
      </c>
      <c r="G66" s="134">
        <v>0</v>
      </c>
      <c r="H66" s="135">
        <v>0</v>
      </c>
      <c r="I66" s="136">
        <v>0</v>
      </c>
      <c r="J66" s="134">
        <v>0</v>
      </c>
      <c r="K66" s="137">
        <v>0</v>
      </c>
      <c r="L66" s="133">
        <v>0</v>
      </c>
      <c r="M66" s="134">
        <v>0</v>
      </c>
      <c r="N66" s="135">
        <v>0</v>
      </c>
      <c r="O66" s="136">
        <v>0</v>
      </c>
      <c r="P66" s="134">
        <v>0</v>
      </c>
      <c r="Q66" s="135">
        <v>0</v>
      </c>
      <c r="R66" s="138">
        <v>0</v>
      </c>
      <c r="S66" s="131">
        <v>0</v>
      </c>
      <c r="T66" s="139">
        <v>0</v>
      </c>
      <c r="U66" s="140">
        <v>0</v>
      </c>
      <c r="V66" s="131">
        <v>0</v>
      </c>
      <c r="W66" s="139">
        <v>0</v>
      </c>
      <c r="X66" s="140">
        <v>0</v>
      </c>
      <c r="Y66" s="131">
        <v>0</v>
      </c>
      <c r="Z66" s="139">
        <v>0</v>
      </c>
      <c r="AA66" s="140">
        <v>0</v>
      </c>
      <c r="AB66" s="131">
        <v>0</v>
      </c>
      <c r="AC66" s="139">
        <v>0</v>
      </c>
      <c r="AD66" s="140">
        <v>0</v>
      </c>
      <c r="AE66" s="131">
        <v>0</v>
      </c>
      <c r="AF66" s="132"/>
      <c r="AG66" s="133">
        <v>0</v>
      </c>
      <c r="AH66" s="134">
        <v>0</v>
      </c>
      <c r="AI66" s="135">
        <v>0</v>
      </c>
      <c r="AJ66" s="138">
        <v>0</v>
      </c>
      <c r="AK66" s="131">
        <v>0</v>
      </c>
      <c r="AL66" s="139">
        <v>0</v>
      </c>
      <c r="AM66" s="53">
        <f>C66+F66+I66+L66+O66+R66+U66+X66+AA66+AD66+AG66+AJ66</f>
        <v>0</v>
      </c>
      <c r="AN66" s="45">
        <f>D66+G66+J66+M66+P66+S66+V66+Y66+AB66+AE66+AH66+AK66</f>
        <v>0</v>
      </c>
      <c r="AO66" s="54">
        <v>0</v>
      </c>
    </row>
    <row r="67" spans="1:41" ht="12.75">
      <c r="A67" s="102">
        <v>39999</v>
      </c>
      <c r="B67" s="103" t="s">
        <v>18</v>
      </c>
      <c r="C67" s="141">
        <f>SUM(C59:C66)</f>
        <v>13525</v>
      </c>
      <c r="D67" s="142">
        <f>SUM(D59:D66)</f>
        <v>16158</v>
      </c>
      <c r="E67" s="143">
        <f>SUM(E59:E66)</f>
        <v>13714</v>
      </c>
      <c r="F67" s="144">
        <f>SUM(F59:F66)</f>
        <v>230</v>
      </c>
      <c r="G67" s="145">
        <f>SUM(G59:G66)</f>
        <v>620</v>
      </c>
      <c r="H67" s="146">
        <f>SUM(H59:H66)</f>
        <v>335</v>
      </c>
      <c r="I67" s="141">
        <f>SUM(I59:I66)</f>
        <v>25583</v>
      </c>
      <c r="J67" s="142">
        <f>SUM(J59:J66)</f>
        <v>28726</v>
      </c>
      <c r="K67" s="143">
        <f>SUM(K59:K66)</f>
        <v>72604</v>
      </c>
      <c r="L67" s="144">
        <f>SUM(L59:L66)</f>
        <v>158</v>
      </c>
      <c r="M67" s="145">
        <f>SUM(M59:M66)</f>
        <v>1139</v>
      </c>
      <c r="N67" s="146">
        <f>SUM(N59:N66)</f>
        <v>610</v>
      </c>
      <c r="O67" s="141">
        <f>SUM(O59:O66)</f>
        <v>8642</v>
      </c>
      <c r="P67" s="142">
        <f>SUM(P59:P66)</f>
        <v>8724</v>
      </c>
      <c r="Q67" s="143">
        <f>SUM(Q59:Q66)</f>
        <v>15132</v>
      </c>
      <c r="R67" s="141">
        <f>SUM(R59:R66)</f>
        <v>60763</v>
      </c>
      <c r="S67" s="142">
        <f>SUM(S59:S66)</f>
        <v>46443</v>
      </c>
      <c r="T67" s="143">
        <f>SUM(T59:T66)</f>
        <v>43790</v>
      </c>
      <c r="U67" s="141">
        <f>SUM(U59:U66)</f>
        <v>367</v>
      </c>
      <c r="V67" s="142">
        <f>SUM(V59:V66)</f>
        <v>584</v>
      </c>
      <c r="W67" s="143">
        <f>SUM(W59:W66)</f>
        <v>801</v>
      </c>
      <c r="X67" s="141">
        <f>SUM(X59:X66)</f>
        <v>6354</v>
      </c>
      <c r="Y67" s="142">
        <f>SUM(Y59:Y66)</f>
        <v>3342</v>
      </c>
      <c r="Z67" s="143">
        <f>SUM(Z59:Z66)</f>
        <v>3523</v>
      </c>
      <c r="AA67" s="141">
        <f>SUM(AA59:AA66)</f>
        <v>2148</v>
      </c>
      <c r="AB67" s="142">
        <f>SUM(AB59:AB66)</f>
        <v>2854</v>
      </c>
      <c r="AC67" s="143">
        <f>SUM(AC59:AC66)</f>
        <v>2580</v>
      </c>
      <c r="AD67" s="141">
        <f>SUM(AD59:AD66)</f>
        <v>349</v>
      </c>
      <c r="AE67" s="142">
        <f>SUM(AE59:AE66)</f>
        <v>948</v>
      </c>
      <c r="AF67" s="143">
        <f>SUM(AF59:AF66)</f>
        <v>900</v>
      </c>
      <c r="AG67" s="144">
        <f>SUM(AG59:AG66)</f>
        <v>0</v>
      </c>
      <c r="AH67" s="145">
        <f>SUM(AH59:AH66)</f>
        <v>565</v>
      </c>
      <c r="AI67" s="146">
        <f>SUM(AI59:AI66)</f>
        <v>1878</v>
      </c>
      <c r="AJ67" s="141">
        <f>SUM(AJ59:AJ66)</f>
        <v>2938</v>
      </c>
      <c r="AK67" s="142">
        <f>SUM(AK59:AK66)</f>
        <v>6842</v>
      </c>
      <c r="AL67" s="143">
        <f>SUM(AL59:AL66)</f>
        <v>5208</v>
      </c>
      <c r="AM67" s="141">
        <f>SUM(AM59:AM66)</f>
        <v>121057</v>
      </c>
      <c r="AN67" s="142">
        <f>SUM(AN59:AN66)</f>
        <v>116945</v>
      </c>
      <c r="AO67" s="143">
        <f>SUM(AO59:AO66)</f>
        <v>161075</v>
      </c>
    </row>
    <row r="68" spans="1:41" ht="12.75">
      <c r="A68" s="102">
        <v>49999</v>
      </c>
      <c r="B68" s="147" t="s">
        <v>62</v>
      </c>
      <c r="C68" s="106">
        <f>C67+C54+C19</f>
        <v>32158</v>
      </c>
      <c r="D68" s="104">
        <f>D67+D54+D19</f>
        <v>33134</v>
      </c>
      <c r="E68" s="107">
        <f>E67+E54+E19</f>
        <v>34060</v>
      </c>
      <c r="F68" s="106">
        <f>F67+F54+F19</f>
        <v>1121</v>
      </c>
      <c r="G68" s="104">
        <f>G67+G54+G19</f>
        <v>1226</v>
      </c>
      <c r="H68" s="107">
        <f>H67+H54+H19</f>
        <v>842</v>
      </c>
      <c r="I68" s="106">
        <f>I67+I54+I19</f>
        <v>123952</v>
      </c>
      <c r="J68" s="104">
        <f>J67+J54+J19</f>
        <v>123319</v>
      </c>
      <c r="K68" s="107">
        <f>K67+K54+K19</f>
        <v>170974</v>
      </c>
      <c r="L68" s="106">
        <f>L67+L54+L19</f>
        <v>1040</v>
      </c>
      <c r="M68" s="104">
        <f>M67+M54+M19</f>
        <v>2555</v>
      </c>
      <c r="N68" s="107">
        <f>N67+N54+N19</f>
        <v>1851</v>
      </c>
      <c r="O68" s="106">
        <f>O67+O54+O19</f>
        <v>13946</v>
      </c>
      <c r="P68" s="104">
        <f>P67+P54+P19</f>
        <v>11106</v>
      </c>
      <c r="Q68" s="107">
        <f>Q67+Q54+Q19</f>
        <v>17820</v>
      </c>
      <c r="R68" s="106">
        <f>R67+R54+R19</f>
        <v>76391</v>
      </c>
      <c r="S68" s="104">
        <f>S67+S54+S19</f>
        <v>72014</v>
      </c>
      <c r="T68" s="107">
        <f>T67+T54+T19</f>
        <v>73977</v>
      </c>
      <c r="U68" s="106">
        <f>U67+U54+U19</f>
        <v>733</v>
      </c>
      <c r="V68" s="104">
        <f>V67+V54+V19</f>
        <v>604</v>
      </c>
      <c r="W68" s="107">
        <f>W67+W54+W19</f>
        <v>801</v>
      </c>
      <c r="X68" s="106">
        <f>X67+X54+X19</f>
        <v>10549</v>
      </c>
      <c r="Y68" s="104">
        <f>Y67+Y54+Y19</f>
        <v>7359</v>
      </c>
      <c r="Z68" s="107">
        <f>Z67+Z54+Z19</f>
        <v>7410</v>
      </c>
      <c r="AA68" s="106">
        <f>AA67+AA54+AA19</f>
        <v>10758</v>
      </c>
      <c r="AB68" s="104">
        <f>AB67+AB54+AB19</f>
        <v>9796</v>
      </c>
      <c r="AC68" s="107">
        <f>AC67+AC54+AC19</f>
        <v>9194</v>
      </c>
      <c r="AD68" s="106">
        <f>AD67+AD54+AD19</f>
        <v>1057</v>
      </c>
      <c r="AE68" s="104">
        <f>AE67+AE54+AE19</f>
        <v>2850</v>
      </c>
      <c r="AF68" s="107">
        <f>AF67+AF54+AF19</f>
        <v>2644</v>
      </c>
      <c r="AG68" s="106">
        <f>AG67+AG54+AG19</f>
        <v>1483</v>
      </c>
      <c r="AH68" s="104">
        <f>AH67+AH54+AH19</f>
        <v>739</v>
      </c>
      <c r="AI68" s="107">
        <f>AI67+AI54+AI19</f>
        <v>2229</v>
      </c>
      <c r="AJ68" s="106">
        <f>AJ67+AJ54+AJ19</f>
        <v>9370</v>
      </c>
      <c r="AK68" s="104">
        <f>AK67+AK54+AK19</f>
        <v>19640</v>
      </c>
      <c r="AL68" s="107">
        <f>AL67+AL54+AL19</f>
        <v>11692</v>
      </c>
      <c r="AM68" s="106">
        <f>AM67+AM54+AM19</f>
        <v>282558</v>
      </c>
      <c r="AN68" s="104">
        <f>AN67+AN54+AN19</f>
        <v>284342</v>
      </c>
      <c r="AO68" s="107">
        <f>AO67+AO54+AO19</f>
        <v>333494</v>
      </c>
    </row>
  </sheetData>
  <sheetProtection selectLockedCells="1" selectUnlockedCells="1"/>
  <mergeCells count="23">
    <mergeCell ref="B4:E4"/>
    <mergeCell ref="AC4:AL4"/>
    <mergeCell ref="AC5:AL5"/>
    <mergeCell ref="A8:AO8"/>
    <mergeCell ref="B9:B10"/>
    <mergeCell ref="C9:H9"/>
    <mergeCell ref="I9:Q9"/>
    <mergeCell ref="R9:T10"/>
    <mergeCell ref="U9:W10"/>
    <mergeCell ref="X9:Z10"/>
    <mergeCell ref="AA9:AC10"/>
    <mergeCell ref="AD9:AF10"/>
    <mergeCell ref="AG9:AI10"/>
    <mergeCell ref="AJ9:AL10"/>
    <mergeCell ref="AM9:AO10"/>
    <mergeCell ref="C10:E10"/>
    <mergeCell ref="F10:H10"/>
    <mergeCell ref="I10:K10"/>
    <mergeCell ref="L10:N10"/>
    <mergeCell ref="O10:Q10"/>
    <mergeCell ref="A11:AO11"/>
    <mergeCell ref="A20:AO20"/>
    <mergeCell ref="A57:AO5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